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drawings/drawing2.xml" ContentType="application/vnd.openxmlformats-officedocument.drawing+xml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https://kloeco.sharepoint.com/sites/CH_DABT_PM_PBB/Shared Documents/Produkte/BARTEC/Bestellformulare/"/>
    </mc:Choice>
  </mc:AlternateContent>
  <xr:revisionPtr revIDLastSave="152" documentId="13_ncr:1_{EC3F029D-004E-4708-B793-297A8A3D87F4}" xr6:coauthVersionLast="47" xr6:coauthVersionMax="47" xr10:uidLastSave="{03D16F04-C2A3-42B3-9F1C-6C3492E73125}"/>
  <workbookProtection workbookAlgorithmName="SHA-512" workbookHashValue="9SqwGoWKv5JU/LR62BEo9F2+alJPuPD3zMHVGjPVkcq36S1US/fYJuwfvQie1Y6NZkvoBYXmCqEcNsL+Tif0MA==" workbookSaltValue="kFpXIQ6pBW25/0tRG8vX9Q==" workbookSpinCount="100000" lockStructure="1"/>
  <bookViews>
    <workbookView xWindow="28680" yWindow="-120" windowWidth="29040" windowHeight="17520" xr2:uid="{00000000-000D-0000-FFFF-FFFF00000000}"/>
  </bookViews>
  <sheets>
    <sheet name="Formulaire de commande 1" sheetId="5" r:id="rId1"/>
    <sheet name="Formulaire de commande 2" sheetId="7" r:id="rId2"/>
    <sheet name="Dimensions minimales" sheetId="6" r:id="rId3"/>
    <sheet name="QR Codes" sheetId="9" state="hidden" r:id="rId4"/>
  </sheets>
  <externalReferences>
    <externalReference r:id="rId5"/>
  </externalReferences>
  <definedNames>
    <definedName name="Bild">INDIRECT('Formulaire de commande 1'!$G$17:$J$17)</definedName>
    <definedName name="DYN">'QR Codes'!$B$3</definedName>
    <definedName name="INOX">'QR Codes'!$B$5</definedName>
    <definedName name="Pulldown" localSheetId="2">OFFSET('[1]Bestellformular 1'!$BL$1,0,0,COUNT('[1]Bestellformular 1'!$BL$1:$BL$14),1)</definedName>
    <definedName name="Pulldown" localSheetId="1">OFFSET('[1]Bestellformular 1'!$BL$1,0,0,COUNT('[1]Bestellformular 1'!$BL$1:$BL$14),1)</definedName>
    <definedName name="Pulldown">OFFSET('Formulaire de commande 1'!$BO$1,0,0,COUNT('Formulaire de commande 1'!$BO$1:$BO$14),1)</definedName>
    <definedName name="Pulldown2" localSheetId="2">OFFSET('[1]Bestellformular 2'!$BL$1,0,0,COUNT('[1]Bestellformular 2'!$BL$1:$BL$14),1)</definedName>
    <definedName name="Pulldown2" localSheetId="1">OFFSET('Formulaire de commande 2'!$BM$1,0,0,COUNT('Formulaire de commande 2'!$BM$1:$BM$14),1)</definedName>
    <definedName name="Pulldown2">OFFSET(#REF!,0,0,COUNT(#REF!),1)</definedName>
    <definedName name="Standard">'QR Codes'!$B$2</definedName>
    <definedName name="TOP">'QR Codes'!$B$4</definedName>
    <definedName name="_xlnm.Print_Area" localSheetId="0">'Formulaire de commande 1'!$A$1:$O$42</definedName>
    <definedName name="_xlnm.Print_Area" localSheetId="1">'Formulaire de commande 2'!$A$1:$L$44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7" l="1"/>
  <c r="AR25" i="5"/>
  <c r="AR26" i="5"/>
  <c r="AR27" i="5"/>
  <c r="AR28" i="5"/>
  <c r="AR29" i="5"/>
  <c r="AR30" i="5"/>
  <c r="AR31" i="5"/>
  <c r="AQ25" i="5"/>
  <c r="AQ26" i="5"/>
  <c r="AQ27" i="5"/>
  <c r="AQ28" i="5"/>
  <c r="AQ29" i="5"/>
  <c r="AQ30" i="5"/>
  <c r="AQ31" i="5"/>
  <c r="T214" i="7" l="1"/>
  <c r="T213" i="7"/>
  <c r="T212" i="7"/>
  <c r="T211" i="7"/>
  <c r="T210" i="7"/>
  <c r="T209" i="7"/>
  <c r="T208" i="7"/>
  <c r="T207" i="7"/>
  <c r="T206" i="7"/>
  <c r="T205" i="7"/>
  <c r="T204" i="7"/>
  <c r="T203" i="7"/>
  <c r="T202" i="7"/>
  <c r="T201" i="7"/>
  <c r="BQ31" i="7"/>
  <c r="BQ30" i="7"/>
  <c r="BQ29" i="7"/>
  <c r="BQ28" i="7"/>
  <c r="BQ27" i="7"/>
  <c r="BQ26" i="7"/>
  <c r="BQ25" i="7"/>
  <c r="BQ24" i="7"/>
  <c r="BQ23" i="7"/>
  <c r="BQ22" i="7"/>
  <c r="AD250" i="5" a="1"/>
  <c r="AD250" i="5" s="1"/>
  <c r="BR31" i="5"/>
  <c r="BR30" i="5"/>
  <c r="BR29" i="5"/>
  <c r="BR28" i="5"/>
  <c r="BR27" i="5"/>
  <c r="BR26" i="5"/>
  <c r="BR25" i="5"/>
  <c r="BR24" i="5"/>
  <c r="BR23" i="5"/>
  <c r="BR22" i="5"/>
  <c r="T210" i="5"/>
  <c r="T211" i="5"/>
  <c r="T212" i="5"/>
  <c r="T213" i="5"/>
  <c r="T214" i="5"/>
  <c r="T215" i="5"/>
  <c r="T216" i="5"/>
  <c r="T217" i="5"/>
  <c r="T218" i="5"/>
  <c r="T219" i="5"/>
  <c r="T220" i="5"/>
  <c r="T221" i="5"/>
  <c r="T222" i="5"/>
  <c r="T209" i="5"/>
  <c r="AJ22" i="5"/>
  <c r="AQ22" i="5" s="1"/>
  <c r="M51" i="5" l="1"/>
  <c r="N51" i="5" s="1"/>
  <c r="O51" i="5" s="1"/>
  <c r="F51" i="5"/>
  <c r="I13" i="7"/>
  <c r="AM31" i="5" l="1"/>
  <c r="AM30" i="5"/>
  <c r="AM29" i="5"/>
  <c r="AM28" i="5"/>
  <c r="AM27" i="5"/>
  <c r="AM26" i="5"/>
  <c r="AM25" i="5"/>
  <c r="AM24" i="5"/>
  <c r="AM23" i="5"/>
  <c r="AM22" i="5"/>
  <c r="AL31" i="5"/>
  <c r="AL30" i="5"/>
  <c r="AL29" i="5"/>
  <c r="AL28" i="5"/>
  <c r="AL27" i="5"/>
  <c r="AL26" i="5"/>
  <c r="AL25" i="5"/>
  <c r="AL24" i="5"/>
  <c r="AL23" i="5"/>
  <c r="AL22" i="5"/>
  <c r="AI23" i="5" l="1"/>
  <c r="AN23" i="5" s="1"/>
  <c r="AI24" i="5"/>
  <c r="AN24" i="5" s="1"/>
  <c r="AI25" i="5"/>
  <c r="AN25" i="5" s="1"/>
  <c r="AI26" i="5"/>
  <c r="AN26" i="5" s="1"/>
  <c r="AI27" i="5"/>
  <c r="AN27" i="5" s="1"/>
  <c r="AI28" i="5"/>
  <c r="AN28" i="5" s="1"/>
  <c r="AI29" i="5"/>
  <c r="AN29" i="5" s="1"/>
  <c r="AI30" i="5"/>
  <c r="AN30" i="5" s="1"/>
  <c r="AI31" i="5"/>
  <c r="AN31" i="5" s="1"/>
  <c r="AI22" i="5"/>
  <c r="AN22" i="5" s="1"/>
  <c r="AJ27" i="5" l="1"/>
  <c r="AO27" i="5" s="1"/>
  <c r="AJ28" i="5"/>
  <c r="AO28" i="5" s="1"/>
  <c r="AJ29" i="5"/>
  <c r="AO29" i="5" s="1"/>
  <c r="AJ30" i="5"/>
  <c r="AO30" i="5" s="1"/>
  <c r="AJ31" i="5"/>
  <c r="AO31" i="5" s="1"/>
  <c r="G48" i="7" l="1"/>
  <c r="B46" i="7"/>
  <c r="E21" i="7"/>
  <c r="I9" i="7"/>
  <c r="N13" i="7"/>
  <c r="N10" i="7"/>
  <c r="N12" i="7"/>
  <c r="N7" i="7"/>
  <c r="N6" i="7"/>
  <c r="N5" i="7"/>
  <c r="L20" i="7"/>
  <c r="K21" i="7"/>
  <c r="K20" i="7"/>
  <c r="J21" i="7"/>
  <c r="J20" i="7"/>
  <c r="F20" i="7"/>
  <c r="E20" i="7"/>
  <c r="D20" i="7"/>
  <c r="C21" i="7"/>
  <c r="C20" i="7"/>
  <c r="G16" i="7"/>
  <c r="B16" i="7"/>
  <c r="B14" i="7"/>
  <c r="I11" i="7"/>
  <c r="L9" i="7"/>
  <c r="K9" i="7"/>
  <c r="I7" i="7"/>
  <c r="K4" i="7"/>
  <c r="I4" i="7"/>
  <c r="B11" i="7"/>
  <c r="B9" i="7"/>
  <c r="B8" i="7"/>
  <c r="B7" i="7"/>
  <c r="B4" i="7"/>
  <c r="B2" i="7"/>
  <c r="BP31" i="7" l="1"/>
  <c r="BP30" i="7"/>
  <c r="BP29" i="7"/>
  <c r="BP28" i="7"/>
  <c r="BP27" i="7"/>
  <c r="BP26" i="7"/>
  <c r="BP25" i="7"/>
  <c r="BP24" i="7"/>
  <c r="BP23" i="7"/>
  <c r="BP22" i="7"/>
  <c r="BQ31" i="5"/>
  <c r="BQ30" i="5"/>
  <c r="BQ29" i="5"/>
  <c r="BQ28" i="5"/>
  <c r="BQ27" i="5"/>
  <c r="BQ26" i="5"/>
  <c r="BQ25" i="5"/>
  <c r="BQ24" i="5"/>
  <c r="BQ23" i="5"/>
  <c r="BQ22" i="5"/>
  <c r="BO31" i="7"/>
  <c r="BO30" i="7"/>
  <c r="BO29" i="7"/>
  <c r="BO28" i="7"/>
  <c r="BO27" i="7"/>
  <c r="BO26" i="7"/>
  <c r="BO25" i="7"/>
  <c r="BO24" i="7"/>
  <c r="BO23" i="7"/>
  <c r="BO22" i="7"/>
  <c r="BP23" i="5"/>
  <c r="BP24" i="5"/>
  <c r="BP25" i="5"/>
  <c r="BP26" i="5"/>
  <c r="BP27" i="5"/>
  <c r="BP28" i="5"/>
  <c r="BP29" i="5"/>
  <c r="BP30" i="5"/>
  <c r="BP31" i="5"/>
  <c r="BP22" i="5"/>
  <c r="BP32" i="5" l="1"/>
  <c r="BQ32" i="7"/>
  <c r="BQ32" i="5"/>
  <c r="BP32" i="7"/>
  <c r="BO32" i="7"/>
  <c r="BR32" i="5"/>
  <c r="N20" i="7" l="1"/>
  <c r="Q20" i="5"/>
  <c r="F25" i="5"/>
  <c r="F26" i="5"/>
  <c r="F27" i="5"/>
  <c r="F28" i="5"/>
  <c r="F29" i="5"/>
  <c r="F30" i="5"/>
  <c r="BL23" i="5"/>
  <c r="BM23" i="5"/>
  <c r="BL24" i="5"/>
  <c r="BM24" i="5"/>
  <c r="BL25" i="5"/>
  <c r="BM25" i="5"/>
  <c r="BL26" i="5"/>
  <c r="BM26" i="5"/>
  <c r="BL27" i="5"/>
  <c r="BM27" i="5"/>
  <c r="BL28" i="5"/>
  <c r="BM28" i="5"/>
  <c r="BL29" i="5"/>
  <c r="BM29" i="5"/>
  <c r="BL30" i="5"/>
  <c r="BM30" i="5"/>
  <c r="BL31" i="5"/>
  <c r="BM31" i="5"/>
  <c r="BM22" i="5"/>
  <c r="BL22" i="5"/>
  <c r="BI24" i="5"/>
  <c r="BN26" i="5" l="1"/>
  <c r="BN29" i="5"/>
  <c r="BN30" i="5"/>
  <c r="BN28" i="5"/>
  <c r="BN24" i="5"/>
  <c r="BN27" i="5"/>
  <c r="BN25" i="5"/>
  <c r="BN31" i="5"/>
  <c r="BN23" i="5"/>
  <c r="BN22" i="5"/>
  <c r="AJ26" i="5" l="1"/>
  <c r="AO26" i="5" s="1"/>
  <c r="BI23" i="7" l="1"/>
  <c r="BI24" i="7"/>
  <c r="BI25" i="7"/>
  <c r="BI26" i="7"/>
  <c r="BI27" i="7"/>
  <c r="BI28" i="7"/>
  <c r="BH28" i="7" s="1"/>
  <c r="BI29" i="7"/>
  <c r="BI30" i="7"/>
  <c r="BH30" i="7" s="1"/>
  <c r="BI31" i="7"/>
  <c r="BG23" i="7"/>
  <c r="BG24" i="7"/>
  <c r="BG25" i="7"/>
  <c r="BG26" i="7"/>
  <c r="BG27" i="7"/>
  <c r="BG28" i="7"/>
  <c r="BG29" i="7"/>
  <c r="BG30" i="7"/>
  <c r="BG31" i="7"/>
  <c r="BH31" i="7" s="1"/>
  <c r="F24" i="7"/>
  <c r="F25" i="7"/>
  <c r="F26" i="7"/>
  <c r="F27" i="7"/>
  <c r="F28" i="7"/>
  <c r="F29" i="7"/>
  <c r="F30" i="7"/>
  <c r="F31" i="7"/>
  <c r="BI22" i="7"/>
  <c r="BG22" i="7"/>
  <c r="BI22" i="5"/>
  <c r="BI50" i="5"/>
  <c r="AU50" i="5"/>
  <c r="M50" i="5" s="1"/>
  <c r="BK50" i="5" s="1"/>
  <c r="AT50" i="5"/>
  <c r="BI49" i="5"/>
  <c r="BI48" i="5"/>
  <c r="BI47" i="5"/>
  <c r="F48" i="5"/>
  <c r="F47" i="5"/>
  <c r="AU49" i="5"/>
  <c r="M49" i="5" s="1"/>
  <c r="N49" i="5" s="1"/>
  <c r="O49" i="5" s="1"/>
  <c r="AT49" i="5"/>
  <c r="S213" i="7"/>
  <c r="S212" i="7"/>
  <c r="S211" i="7"/>
  <c r="S210" i="7"/>
  <c r="S209" i="7"/>
  <c r="S208" i="7"/>
  <c r="S207" i="7"/>
  <c r="S206" i="7"/>
  <c r="S205" i="7"/>
  <c r="S204" i="7"/>
  <c r="S203" i="7"/>
  <c r="S202" i="7"/>
  <c r="S201" i="7"/>
  <c r="T199" i="7"/>
  <c r="U199" i="7" s="1"/>
  <c r="S199" i="7"/>
  <c r="W199" i="7" s="1"/>
  <c r="AC118" i="7"/>
  <c r="AB118" i="7"/>
  <c r="AA118" i="7"/>
  <c r="Z118" i="7"/>
  <c r="Y118" i="7"/>
  <c r="X118" i="7"/>
  <c r="W118" i="7"/>
  <c r="U118" i="7"/>
  <c r="T118" i="7"/>
  <c r="S118" i="7"/>
  <c r="AC117" i="7"/>
  <c r="AB117" i="7"/>
  <c r="AA117" i="7"/>
  <c r="Z117" i="7"/>
  <c r="Y117" i="7"/>
  <c r="X117" i="7"/>
  <c r="W117" i="7"/>
  <c r="U117" i="7"/>
  <c r="T117" i="7"/>
  <c r="S117" i="7"/>
  <c r="AC116" i="7"/>
  <c r="AB116" i="7"/>
  <c r="AA116" i="7"/>
  <c r="Z116" i="7"/>
  <c r="Y116" i="7"/>
  <c r="X116" i="7"/>
  <c r="W116" i="7"/>
  <c r="U116" i="7"/>
  <c r="T116" i="7"/>
  <c r="S116" i="7"/>
  <c r="AC115" i="7"/>
  <c r="AB115" i="7"/>
  <c r="AA115" i="7"/>
  <c r="Z115" i="7"/>
  <c r="Y115" i="7"/>
  <c r="X115" i="7"/>
  <c r="W115" i="7"/>
  <c r="U115" i="7"/>
  <c r="T115" i="7"/>
  <c r="S115" i="7"/>
  <c r="AC114" i="7"/>
  <c r="AB114" i="7"/>
  <c r="AA114" i="7"/>
  <c r="Z114" i="7"/>
  <c r="Y114" i="7"/>
  <c r="X114" i="7"/>
  <c r="W114" i="7"/>
  <c r="U114" i="7"/>
  <c r="T114" i="7"/>
  <c r="S114" i="7"/>
  <c r="AC113" i="7"/>
  <c r="AB113" i="7"/>
  <c r="AA113" i="7"/>
  <c r="Z113" i="7"/>
  <c r="Y113" i="7"/>
  <c r="X113" i="7"/>
  <c r="W113" i="7"/>
  <c r="U113" i="7"/>
  <c r="T113" i="7"/>
  <c r="S113" i="7"/>
  <c r="AC112" i="7"/>
  <c r="AB112" i="7"/>
  <c r="AA112" i="7"/>
  <c r="Z112" i="7"/>
  <c r="Y112" i="7"/>
  <c r="X112" i="7"/>
  <c r="W112" i="7"/>
  <c r="U112" i="7"/>
  <c r="T112" i="7"/>
  <c r="S112" i="7"/>
  <c r="AC111" i="7"/>
  <c r="AB111" i="7"/>
  <c r="AA111" i="7"/>
  <c r="Z111" i="7"/>
  <c r="Y111" i="7"/>
  <c r="X111" i="7"/>
  <c r="W111" i="7"/>
  <c r="U111" i="7"/>
  <c r="T111" i="7"/>
  <c r="S111" i="7"/>
  <c r="AC110" i="7"/>
  <c r="AB110" i="7"/>
  <c r="AA110" i="7"/>
  <c r="Z110" i="7"/>
  <c r="Y110" i="7"/>
  <c r="X110" i="7"/>
  <c r="W110" i="7"/>
  <c r="U110" i="7"/>
  <c r="T110" i="7"/>
  <c r="S110" i="7"/>
  <c r="AC109" i="7"/>
  <c r="AB109" i="7"/>
  <c r="AA109" i="7"/>
  <c r="Z109" i="7"/>
  <c r="Y109" i="7"/>
  <c r="X109" i="7"/>
  <c r="W109" i="7"/>
  <c r="U109" i="7"/>
  <c r="T109" i="7"/>
  <c r="S109" i="7"/>
  <c r="AC108" i="7"/>
  <c r="AB108" i="7"/>
  <c r="AA108" i="7"/>
  <c r="Z108" i="7"/>
  <c r="Y108" i="7"/>
  <c r="X108" i="7"/>
  <c r="W108" i="7"/>
  <c r="U108" i="7"/>
  <c r="T108" i="7"/>
  <c r="S108" i="7"/>
  <c r="AC107" i="7"/>
  <c r="AB107" i="7"/>
  <c r="AA107" i="7"/>
  <c r="Z107" i="7"/>
  <c r="Y107" i="7"/>
  <c r="X107" i="7"/>
  <c r="W107" i="7"/>
  <c r="U107" i="7"/>
  <c r="T107" i="7"/>
  <c r="S107" i="7"/>
  <c r="K52" i="7"/>
  <c r="E52" i="7"/>
  <c r="AG31" i="7"/>
  <c r="AG30" i="7"/>
  <c r="AG29" i="7"/>
  <c r="AG28" i="7"/>
  <c r="AG27" i="7"/>
  <c r="AG26" i="7"/>
  <c r="AG25" i="7"/>
  <c r="AG24" i="7"/>
  <c r="AG23" i="7"/>
  <c r="AG22" i="7"/>
  <c r="BI6" i="7"/>
  <c r="BI4" i="7"/>
  <c r="BH29" i="7" l="1"/>
  <c r="BH26" i="7"/>
  <c r="BH27" i="7"/>
  <c r="BH25" i="7"/>
  <c r="BH24" i="7"/>
  <c r="BH23" i="7"/>
  <c r="F23" i="7" s="1"/>
  <c r="BH22" i="7"/>
  <c r="S119" i="7"/>
  <c r="L49" i="7" s="1"/>
  <c r="BJ50" i="5"/>
  <c r="F50" i="5" s="1"/>
  <c r="V201" i="7"/>
  <c r="BL1" i="7" s="1"/>
  <c r="V213" i="7"/>
  <c r="BL13" i="7" s="1"/>
  <c r="V208" i="7"/>
  <c r="BL8" i="7" s="1"/>
  <c r="V212" i="7"/>
  <c r="BL12" i="7" s="1"/>
  <c r="BL14" i="7"/>
  <c r="BK49" i="5"/>
  <c r="BJ49" i="5" s="1"/>
  <c r="F49" i="5" s="1"/>
  <c r="T119" i="7"/>
  <c r="AC119" i="7"/>
  <c r="Y119" i="7"/>
  <c r="V204" i="7"/>
  <c r="BL4" i="7" s="1"/>
  <c r="V206" i="7"/>
  <c r="BL6" i="7" s="1"/>
  <c r="V209" i="7"/>
  <c r="BL9" i="7" s="1"/>
  <c r="W119" i="7"/>
  <c r="AA119" i="7"/>
  <c r="S218" i="7"/>
  <c r="X119" i="7"/>
  <c r="AB119" i="7"/>
  <c r="V202" i="7"/>
  <c r="BL2" i="7" s="1"/>
  <c r="V205" i="7"/>
  <c r="BL5" i="7" s="1"/>
  <c r="V211" i="7"/>
  <c r="BL11" i="7" s="1"/>
  <c r="U119" i="7"/>
  <c r="Z119" i="7"/>
  <c r="V203" i="7"/>
  <c r="BL3" i="7" s="1"/>
  <c r="V210" i="7"/>
  <c r="BL10" i="7" s="1"/>
  <c r="N50" i="5"/>
  <c r="O50" i="5" s="1"/>
  <c r="V207" i="7"/>
  <c r="BL7" i="7" s="1"/>
  <c r="BH32" i="7" l="1"/>
  <c r="F22" i="7"/>
  <c r="F32" i="7" s="1"/>
  <c r="AF25" i="7"/>
  <c r="AH25" i="7" s="1"/>
  <c r="K25" i="7" s="1"/>
  <c r="L25" i="7" s="1"/>
  <c r="AF26" i="7"/>
  <c r="AH26" i="7" s="1"/>
  <c r="K26" i="7" s="1"/>
  <c r="L26" i="7" s="1"/>
  <c r="AF23" i="7"/>
  <c r="AH23" i="7" s="1"/>
  <c r="K23" i="7" s="1"/>
  <c r="L23" i="7" s="1"/>
  <c r="AF27" i="7"/>
  <c r="AH27" i="7" s="1"/>
  <c r="K27" i="7" s="1"/>
  <c r="L27" i="7" s="1"/>
  <c r="AF30" i="7"/>
  <c r="AH30" i="7" s="1"/>
  <c r="K30" i="7" s="1"/>
  <c r="L30" i="7" s="1"/>
  <c r="AF24" i="7"/>
  <c r="AH24" i="7" s="1"/>
  <c r="K24" i="7" s="1"/>
  <c r="AF22" i="7"/>
  <c r="AH22" i="7" s="1"/>
  <c r="AF28" i="7"/>
  <c r="AH28" i="7" s="1"/>
  <c r="AF29" i="7"/>
  <c r="AH29" i="7" s="1"/>
  <c r="BM13" i="7" a="1"/>
  <c r="BM13" i="7" s="1"/>
  <c r="BM9" i="7" a="1"/>
  <c r="BM9" i="7" s="1"/>
  <c r="BM4" i="7" a="1"/>
  <c r="BM4" i="7" s="1"/>
  <c r="BM3" i="7" a="1"/>
  <c r="BM3" i="7" s="1"/>
  <c r="BM14" i="7" a="1"/>
  <c r="BM14" i="7" s="1"/>
  <c r="BM10" i="7" a="1"/>
  <c r="BM10" i="7" s="1"/>
  <c r="BM6" i="7" a="1"/>
  <c r="BM6" i="7" s="1"/>
  <c r="BM5" i="7" a="1"/>
  <c r="BM5" i="7" s="1"/>
  <c r="BM12" i="7" a="1"/>
  <c r="BM12" i="7" s="1"/>
  <c r="BM2" i="7" a="1"/>
  <c r="BM2" i="7" s="1"/>
  <c r="BM11" i="7" a="1"/>
  <c r="BM11" i="7" s="1"/>
  <c r="BM7" i="7" a="1"/>
  <c r="BM7" i="7" s="1"/>
  <c r="BM1" i="7" a="1"/>
  <c r="BM1" i="7" s="1"/>
  <c r="BM8" i="7" a="1"/>
  <c r="BM8" i="7" s="1"/>
  <c r="AF31" i="7"/>
  <c r="AH31" i="7" s="1"/>
  <c r="K22" i="7" l="1"/>
  <c r="L22" i="7" s="1"/>
  <c r="L24" i="7"/>
  <c r="K29" i="7"/>
  <c r="L29" i="7" s="1"/>
  <c r="K31" i="7"/>
  <c r="L31" i="7" s="1"/>
  <c r="K28" i="7"/>
  <c r="L28" i="7" s="1"/>
  <c r="K32" i="7" l="1"/>
  <c r="L32" i="7"/>
  <c r="BI23" i="5" l="1"/>
  <c r="BI25" i="5"/>
  <c r="BI26" i="5"/>
  <c r="BI27" i="5"/>
  <c r="BI28" i="5"/>
  <c r="BI29" i="5"/>
  <c r="BI30" i="5"/>
  <c r="BI31" i="5"/>
  <c r="AO22" i="5" l="1"/>
  <c r="AU23" i="5" l="1"/>
  <c r="AU24" i="5"/>
  <c r="AU25" i="5"/>
  <c r="AU26" i="5"/>
  <c r="AU27" i="5"/>
  <c r="AU28" i="5"/>
  <c r="AU29" i="5"/>
  <c r="AU30" i="5"/>
  <c r="AU31" i="5"/>
  <c r="AU48" i="5"/>
  <c r="AU22" i="5"/>
  <c r="AT23" i="5"/>
  <c r="AT24" i="5"/>
  <c r="AT25" i="5"/>
  <c r="AT26" i="5"/>
  <c r="AT27" i="5"/>
  <c r="AT28" i="5"/>
  <c r="AT29" i="5"/>
  <c r="AT30" i="5"/>
  <c r="AT31" i="5"/>
  <c r="AT47" i="5"/>
  <c r="AT48" i="5"/>
  <c r="AT22" i="5"/>
  <c r="BK6" i="5"/>
  <c r="BK4" i="5"/>
  <c r="S209" i="5"/>
  <c r="S215" i="5"/>
  <c r="S226" i="5" l="1"/>
  <c r="V215" i="5"/>
  <c r="BN7" i="5" s="1"/>
  <c r="V209" i="5" l="1"/>
  <c r="T207" i="5"/>
  <c r="U207" i="5" s="1"/>
  <c r="S207" i="5"/>
  <c r="W207" i="5" s="1"/>
  <c r="S210" i="5"/>
  <c r="S211" i="5"/>
  <c r="S212" i="5"/>
  <c r="S213" i="5"/>
  <c r="S214" i="5"/>
  <c r="S216" i="5"/>
  <c r="S217" i="5"/>
  <c r="S218" i="5"/>
  <c r="S219" i="5"/>
  <c r="S220" i="5"/>
  <c r="S221" i="5"/>
  <c r="S222" i="5"/>
  <c r="V210" i="5" l="1"/>
  <c r="BN2" i="5" s="1"/>
  <c r="V213" i="5"/>
  <c r="BN5" i="5" s="1"/>
  <c r="V221" i="5"/>
  <c r="BN13" i="5" s="1"/>
  <c r="V217" i="5"/>
  <c r="BN9" i="5" s="1"/>
  <c r="BN1" i="5"/>
  <c r="V222" i="5"/>
  <c r="BN14" i="5" s="1"/>
  <c r="V220" i="5"/>
  <c r="BN12" i="5" s="1"/>
  <c r="V219" i="5"/>
  <c r="BN11" i="5" s="1"/>
  <c r="V218" i="5"/>
  <c r="BN10" i="5" s="1"/>
  <c r="V216" i="5"/>
  <c r="BN8" i="5" s="1"/>
  <c r="V214" i="5"/>
  <c r="BN6" i="5" s="1"/>
  <c r="V212" i="5"/>
  <c r="BN4" i="5" s="1"/>
  <c r="V211" i="5"/>
  <c r="BN3" i="5" s="1"/>
  <c r="AD196" i="5"/>
  <c r="M47" i="5"/>
  <c r="BK47" i="5" s="1"/>
  <c r="BJ47" i="5" s="1"/>
  <c r="M48" i="5"/>
  <c r="BK48" i="5" s="1"/>
  <c r="BJ48" i="5" s="1"/>
  <c r="AL32" i="5" l="1"/>
  <c r="AF27" i="5"/>
  <c r="AH27" i="5" s="1"/>
  <c r="AF28" i="5"/>
  <c r="AH28" i="5" s="1"/>
  <c r="AF29" i="5"/>
  <c r="AH29" i="5" s="1"/>
  <c r="AF31" i="5"/>
  <c r="AH31" i="5" s="1"/>
  <c r="AF30" i="5"/>
  <c r="AH30" i="5" s="1"/>
  <c r="AD222" i="5"/>
  <c r="AF26" i="5"/>
  <c r="AH26" i="5" s="1"/>
  <c r="AF22" i="5"/>
  <c r="AH22" i="5" s="1"/>
  <c r="AF23" i="5"/>
  <c r="AH23" i="5" s="1"/>
  <c r="AF25" i="5"/>
  <c r="AH25" i="5" s="1"/>
  <c r="AF24" i="5"/>
  <c r="AH24" i="5" s="1"/>
  <c r="BO8" i="5" a="1"/>
  <c r="BO8" i="5" s="1"/>
  <c r="BO9" i="5" a="1"/>
  <c r="BO9" i="5" s="1"/>
  <c r="BO10" i="5" a="1"/>
  <c r="BO10" i="5" s="1"/>
  <c r="BO11" i="5" a="1"/>
  <c r="BO11" i="5" s="1"/>
  <c r="BO13" i="5" a="1"/>
  <c r="BO13" i="5" s="1"/>
  <c r="BO14" i="5" a="1"/>
  <c r="BO14" i="5" s="1"/>
  <c r="BO6" i="5" a="1"/>
  <c r="BO6" i="5" s="1"/>
  <c r="BO12" i="5" a="1"/>
  <c r="BO12" i="5" s="1"/>
  <c r="BO7" i="5" a="1"/>
  <c r="BO7" i="5" s="1"/>
  <c r="BO1" i="5" a="1"/>
  <c r="BO1" i="5" s="1"/>
  <c r="BO2" i="5" a="1"/>
  <c r="BO2" i="5" s="1"/>
  <c r="BO3" i="5" a="1"/>
  <c r="BO3" i="5" s="1"/>
  <c r="BO4" i="5" a="1"/>
  <c r="BO4" i="5" s="1"/>
  <c r="BO5" i="5" a="1"/>
  <c r="BO5" i="5" s="1"/>
  <c r="AD217" i="5"/>
  <c r="AD219" i="5"/>
  <c r="AD220" i="5"/>
  <c r="AD216" i="5"/>
  <c r="AD213" i="5"/>
  <c r="AD212" i="5"/>
  <c r="AD214" i="5"/>
  <c r="AD211" i="5"/>
  <c r="AD215" i="5"/>
  <c r="AD218" i="5"/>
  <c r="AD221" i="5"/>
  <c r="AD208" i="5" a="1"/>
  <c r="AD208" i="5" s="1"/>
  <c r="AD197" i="5" a="1"/>
  <c r="AD197" i="5" s="1"/>
  <c r="AD198" i="5" a="1"/>
  <c r="AD198" i="5" s="1"/>
  <c r="AD199" i="5" a="1"/>
  <c r="AD199" i="5" s="1"/>
  <c r="AD200" i="5" a="1"/>
  <c r="AD200" i="5" s="1"/>
  <c r="AD202" i="5" a="1"/>
  <c r="AD202" i="5" s="1"/>
  <c r="AD201" i="5" a="1"/>
  <c r="AD201" i="5" s="1"/>
  <c r="AD204" i="5" a="1"/>
  <c r="AD204" i="5" s="1"/>
  <c r="AD205" i="5" a="1"/>
  <c r="AD205" i="5" s="1"/>
  <c r="AD206" i="5" a="1"/>
  <c r="AD206" i="5" s="1"/>
  <c r="AD207" i="5" a="1"/>
  <c r="AD207" i="5" s="1"/>
  <c r="AD203" i="5" a="1"/>
  <c r="AD203" i="5" s="1"/>
  <c r="AJ23" i="5"/>
  <c r="AK23" i="5"/>
  <c r="AJ24" i="5"/>
  <c r="AK24" i="5"/>
  <c r="AJ25" i="5"/>
  <c r="AO25" i="5" s="1"/>
  <c r="AK25" i="5"/>
  <c r="AP25" i="5" s="1"/>
  <c r="AK26" i="5"/>
  <c r="AP26" i="5" s="1"/>
  <c r="AK27" i="5"/>
  <c r="AP27" i="5" s="1"/>
  <c r="AK28" i="5"/>
  <c r="AP28" i="5" s="1"/>
  <c r="AK29" i="5"/>
  <c r="AP29" i="5" s="1"/>
  <c r="AK30" i="5"/>
  <c r="AP30" i="5" s="1"/>
  <c r="AK31" i="5"/>
  <c r="AP31" i="5" s="1"/>
  <c r="AK22" i="5"/>
  <c r="AO23" i="5" l="1"/>
  <c r="AQ23" i="5"/>
  <c r="AO24" i="5"/>
  <c r="AQ24" i="5"/>
  <c r="AP24" i="5"/>
  <c r="AR24" i="5"/>
  <c r="AP23" i="5"/>
  <c r="AR23" i="5"/>
  <c r="AP22" i="5"/>
  <c r="AR22" i="5"/>
  <c r="M22" i="5"/>
  <c r="BK22" i="5" s="1"/>
  <c r="BJ22" i="5" s="1"/>
  <c r="AS22" i="5" s="1"/>
  <c r="M31" i="5"/>
  <c r="M28" i="5"/>
  <c r="BK28" i="5" s="1"/>
  <c r="BJ28" i="5" s="1"/>
  <c r="AS28" i="5" s="1"/>
  <c r="M24" i="5"/>
  <c r="BK24" i="5" s="1"/>
  <c r="BJ24" i="5" s="1"/>
  <c r="AS24" i="5" s="1"/>
  <c r="F24" i="5" s="1"/>
  <c r="M26" i="5"/>
  <c r="BK26" i="5" s="1"/>
  <c r="BJ26" i="5" s="1"/>
  <c r="AS26" i="5" s="1"/>
  <c r="M25" i="5"/>
  <c r="BK25" i="5" s="1"/>
  <c r="BJ25" i="5" s="1"/>
  <c r="AS25" i="5" s="1"/>
  <c r="M27" i="5"/>
  <c r="BK27" i="5" s="1"/>
  <c r="BJ27" i="5" s="1"/>
  <c r="AS27" i="5" s="1"/>
  <c r="M29" i="5"/>
  <c r="BK29" i="5" s="1"/>
  <c r="BJ29" i="5" s="1"/>
  <c r="AS29" i="5" s="1"/>
  <c r="M30" i="5"/>
  <c r="BK30" i="5" s="1"/>
  <c r="BJ30" i="5" s="1"/>
  <c r="AS30" i="5" s="1"/>
  <c r="M23" i="5"/>
  <c r="AN32" i="5" l="1"/>
  <c r="AQ32" i="5"/>
  <c r="F22" i="5"/>
  <c r="N22" i="5"/>
  <c r="O22" i="5" s="1"/>
  <c r="N28" i="5"/>
  <c r="O28" i="5" s="1"/>
  <c r="N27" i="5"/>
  <c r="O27" i="5" s="1"/>
  <c r="N29" i="5"/>
  <c r="O29" i="5" s="1"/>
  <c r="N26" i="5"/>
  <c r="O26" i="5" s="1"/>
  <c r="N24" i="5"/>
  <c r="O24" i="5" s="1"/>
  <c r="N30" i="5"/>
  <c r="O30" i="5" s="1"/>
  <c r="N25" i="5"/>
  <c r="O25" i="5" s="1"/>
  <c r="N31" i="5"/>
  <c r="O31" i="5" s="1"/>
  <c r="BK31" i="5"/>
  <c r="BJ31" i="5" s="1"/>
  <c r="AS31" i="5" s="1"/>
  <c r="F31" i="5" s="1"/>
  <c r="N23" i="5"/>
  <c r="O23" i="5" s="1"/>
  <c r="BK23" i="5"/>
  <c r="N48" i="5"/>
  <c r="O48" i="5" s="1"/>
  <c r="BJ23" i="5" l="1"/>
  <c r="B125" i="5"/>
  <c r="B126" i="5"/>
  <c r="B127" i="5"/>
  <c r="B128" i="5"/>
  <c r="B129" i="5"/>
  <c r="B130" i="5"/>
  <c r="B131" i="5"/>
  <c r="B132" i="5"/>
  <c r="B133" i="5"/>
  <c r="B134" i="5"/>
  <c r="B135" i="5"/>
  <c r="B124" i="5"/>
  <c r="B113" i="5"/>
  <c r="B114" i="5"/>
  <c r="B115" i="5"/>
  <c r="B116" i="5"/>
  <c r="B117" i="5"/>
  <c r="B118" i="5"/>
  <c r="B119" i="5"/>
  <c r="B120" i="5"/>
  <c r="B121" i="5"/>
  <c r="B122" i="5"/>
  <c r="B123" i="5"/>
  <c r="B112" i="5"/>
  <c r="B101" i="5"/>
  <c r="B102" i="5"/>
  <c r="B103" i="5"/>
  <c r="B104" i="5"/>
  <c r="B105" i="5"/>
  <c r="B106" i="5"/>
  <c r="B107" i="5"/>
  <c r="B108" i="5"/>
  <c r="B109" i="5"/>
  <c r="B110" i="5"/>
  <c r="B111" i="5"/>
  <c r="B100" i="5"/>
  <c r="B89" i="5"/>
  <c r="B90" i="5"/>
  <c r="B91" i="5"/>
  <c r="B92" i="5"/>
  <c r="B93" i="5"/>
  <c r="B94" i="5"/>
  <c r="B95" i="5"/>
  <c r="B96" i="5"/>
  <c r="B97" i="5"/>
  <c r="B98" i="5"/>
  <c r="B99" i="5"/>
  <c r="B88" i="5"/>
  <c r="AS23" i="5" l="1"/>
  <c r="AS32" i="5" s="1"/>
  <c r="I32" i="5" s="1"/>
  <c r="N47" i="5"/>
  <c r="O47" i="5" s="1"/>
  <c r="F23" i="5" l="1"/>
  <c r="O32" i="5"/>
  <c r="N3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<sst xmlns="http://schemas.openxmlformats.org/spreadsheetml/2006/main" count="543" uniqueCount="256">
  <si>
    <r>
      <t>BARTEC</t>
    </r>
    <r>
      <rPr>
        <b/>
        <sz val="16"/>
        <color indexed="18"/>
        <rFont val="Symbol"/>
        <family val="1"/>
        <charset val="2"/>
      </rPr>
      <t>â</t>
    </r>
  </si>
  <si>
    <t>Definition Pulldown-Menu Stahl-Muffen:</t>
  </si>
  <si>
    <t>Liaisons d'armature par filetage</t>
  </si>
  <si>
    <t>vgl. Spalten A147ff</t>
  </si>
  <si>
    <r>
      <t>Possibilités d'exécutions BARTEC</t>
    </r>
    <r>
      <rPr>
        <b/>
        <sz val="14"/>
        <color indexed="9"/>
        <rFont val="Calibri"/>
        <family val="2"/>
      </rPr>
      <t>®</t>
    </r>
  </si>
  <si>
    <t>Ingénieur</t>
  </si>
  <si>
    <t>Liste n°</t>
  </si>
  <si>
    <t>Page</t>
  </si>
  <si>
    <t>für Stahl</t>
  </si>
  <si>
    <t>BLS</t>
  </si>
  <si>
    <t>LCE</t>
  </si>
  <si>
    <t>X</t>
  </si>
  <si>
    <t>SD</t>
  </si>
  <si>
    <t>BDV</t>
  </si>
  <si>
    <t>BAS</t>
  </si>
  <si>
    <t>E</t>
  </si>
  <si>
    <t>CT</t>
  </si>
  <si>
    <t>LER</t>
  </si>
  <si>
    <t>STE</t>
  </si>
  <si>
    <t>HNL</t>
  </si>
  <si>
    <t>SNL</t>
  </si>
  <si>
    <t>Remarques :</t>
  </si>
  <si>
    <t>Standard</t>
  </si>
  <si>
    <t>=</t>
  </si>
  <si>
    <t>1</t>
  </si>
  <si>
    <t>Nous vous prions également de consulter les exécutions dans notre documentation technique actuelle!</t>
  </si>
  <si>
    <t>für Muffen</t>
  </si>
  <si>
    <t>DYN</t>
  </si>
  <si>
    <t>oui</t>
  </si>
  <si>
    <t>Objet</t>
  </si>
  <si>
    <t>Plan n°</t>
  </si>
  <si>
    <r>
      <t>Spécialement les</t>
    </r>
    <r>
      <rPr>
        <b/>
        <sz val="12"/>
        <color rgb="FFC00000"/>
        <rFont val="Arial"/>
        <family val="2"/>
      </rPr>
      <t xml:space="preserve"> dimensions minimales</t>
    </r>
    <r>
      <rPr>
        <b/>
        <sz val="12"/>
        <color rgb="FF003366"/>
        <rFont val="Arial"/>
        <family val="2"/>
      </rPr>
      <t xml:space="preserve"> (voir 3ème onglet de cette feuille de calcul)</t>
    </r>
  </si>
  <si>
    <t>TOP</t>
  </si>
  <si>
    <t>pas livrable</t>
  </si>
  <si>
    <t>Partie d'ouvrage</t>
  </si>
  <si>
    <t>Les formes spéciales peuvent être saisies sur la liste de commande 2 de ce répertoire de travail.</t>
  </si>
  <si>
    <t>INOX</t>
  </si>
  <si>
    <t>prière de nous consulter</t>
  </si>
  <si>
    <t>Adresse de livr.</t>
  </si>
  <si>
    <t>Date</t>
  </si>
  <si>
    <t>dess.</t>
  </si>
  <si>
    <t>contr.</t>
  </si>
  <si>
    <t>Les coupleurs montés en usine sont livrés avec un bouchon et les filetages avec une cape de protection.</t>
  </si>
  <si>
    <t>Entrepreneur</t>
  </si>
  <si>
    <t>Délai</t>
  </si>
  <si>
    <t>Accessoires : collerettes plastiques (STE), lattes de fixation (HNL/SNL) et réservations en mousse (SCH) sont à spécifier.</t>
  </si>
  <si>
    <t xml:space="preserve">Email de cde : commande@bewetec.ch </t>
  </si>
  <si>
    <t>Liaisons spéciales : X, SD, LER sont à introduire sur une ligne séparée sous "Accessoire".</t>
  </si>
  <si>
    <t>Exigences de matière pour toute la liste :</t>
  </si>
  <si>
    <t>Remarques</t>
  </si>
  <si>
    <t>Acier d'armature :</t>
  </si>
  <si>
    <t>Coupleurs / ancrages :</t>
  </si>
  <si>
    <t>B500 B</t>
  </si>
  <si>
    <t>STANDARD</t>
  </si>
  <si>
    <t>v1</t>
  </si>
  <si>
    <t>v2</t>
  </si>
  <si>
    <t>Pos.</t>
  </si>
  <si>
    <t>Nbre</t>
  </si>
  <si>
    <t>Acier</t>
  </si>
  <si>
    <t>Accessoire</t>
  </si>
  <si>
    <r>
      <t>Forme</t>
    </r>
    <r>
      <rPr>
        <sz val="10"/>
        <color indexed="56"/>
        <rFont val="Arial"/>
        <family val="2"/>
      </rPr>
      <t xml:space="preserve"> (cotes extérieures)</t>
    </r>
  </si>
  <si>
    <t>Liaisons</t>
  </si>
  <si>
    <t>Long.</t>
  </si>
  <si>
    <t>Poids</t>
  </si>
  <si>
    <t>Summen Gewinde</t>
  </si>
  <si>
    <t>Summen Muffen</t>
  </si>
  <si>
    <t>Summen Platten</t>
  </si>
  <si>
    <t>Summe HNL SNL</t>
  </si>
  <si>
    <t>Haken 1</t>
  </si>
  <si>
    <t>Haken  2</t>
  </si>
  <si>
    <t>pro Schnitt</t>
  </si>
  <si>
    <t>BLS1</t>
  </si>
  <si>
    <t xml:space="preserve">Total </t>
  </si>
  <si>
    <t>d Muffe</t>
  </si>
  <si>
    <t>Muffe</t>
  </si>
  <si>
    <t>Stahl</t>
  </si>
  <si>
    <t>pces</t>
  </si>
  <si>
    <t>Ø mm</t>
  </si>
  <si>
    <t>type</t>
  </si>
  <si>
    <t>NL</t>
  </si>
  <si>
    <t>I / L / U</t>
  </si>
  <si>
    <t>a cm</t>
  </si>
  <si>
    <t>b cm</t>
  </si>
  <si>
    <t>c cm</t>
  </si>
  <si>
    <t>V1</t>
  </si>
  <si>
    <t>V2</t>
  </si>
  <si>
    <t>dével. m</t>
  </si>
  <si>
    <t>totale m</t>
  </si>
  <si>
    <t>kg</t>
  </si>
  <si>
    <t>Zubehör</t>
  </si>
  <si>
    <t>HNL SNL</t>
  </si>
  <si>
    <t>Anz. NL</t>
  </si>
  <si>
    <t>Abgew. L</t>
  </si>
  <si>
    <t>LCE1</t>
  </si>
  <si>
    <t>BLS1 LCE1</t>
  </si>
  <si>
    <r>
      <t xml:space="preserve">La liaison Standard BARTEC® est à utiliser en cas de </t>
    </r>
    <r>
      <rPr>
        <b/>
        <sz val="12"/>
        <color rgb="FFC00000"/>
        <rFont val="Arial"/>
        <family val="2"/>
      </rPr>
      <t>sollicitations sismiques</t>
    </r>
    <r>
      <rPr>
        <b/>
        <sz val="12"/>
        <color rgb="FF003366"/>
        <rFont val="Arial"/>
        <family val="2"/>
      </rPr>
      <t xml:space="preserve"> (voir documentation BARTEC® pages 8-9).</t>
    </r>
  </si>
  <si>
    <r>
      <rPr>
        <b/>
        <sz val="12"/>
        <color rgb="FF003366"/>
        <rFont val="Arial"/>
        <family val="2"/>
      </rPr>
      <t>Lattes de fixation en bois HNL / et en métal SNL :</t>
    </r>
    <r>
      <rPr>
        <sz val="12"/>
        <color rgb="FF003366"/>
        <rFont val="Arial"/>
        <family val="2"/>
      </rPr>
      <t xml:space="preserve"> le nombre de lattes est calculé automatiquement et arrondi, e100 = 12 barres/latte, e150 = 8 barres/latte, e200 = 6 barres/latte. Si une autre quantité de lattes est nécessaire, prière de le spécifier avec une position séparée avec le nombre de lattes et le diamètre des barres.</t>
    </r>
  </si>
  <si>
    <t>Totaux :</t>
  </si>
  <si>
    <t>Figures standards :</t>
  </si>
  <si>
    <r>
      <rPr>
        <b/>
        <sz val="11"/>
        <color rgb="FF002060"/>
        <rFont val="Arial"/>
        <family val="2"/>
      </rPr>
      <t xml:space="preserve">   </t>
    </r>
    <r>
      <rPr>
        <b/>
        <u/>
        <sz val="11"/>
        <color rgb="FF002060"/>
        <rFont val="Arial"/>
        <family val="2"/>
      </rPr>
      <t xml:space="preserve">I </t>
    </r>
    <r>
      <rPr>
        <u/>
        <sz val="11"/>
        <color rgb="FF002060"/>
        <rFont val="Arial"/>
        <family val="2"/>
      </rPr>
      <t>(longeurs fixes)</t>
    </r>
  </si>
  <si>
    <r>
      <t xml:space="preserve">L </t>
    </r>
    <r>
      <rPr>
        <u/>
        <sz val="11"/>
        <color rgb="FF002060"/>
        <rFont val="Arial"/>
        <family val="2"/>
      </rPr>
      <t>(barres coudées)</t>
    </r>
  </si>
  <si>
    <r>
      <rPr>
        <b/>
        <sz val="11"/>
        <color rgb="FF002060"/>
        <rFont val="Arial"/>
        <family val="2"/>
      </rPr>
      <t xml:space="preserve">     </t>
    </r>
    <r>
      <rPr>
        <b/>
        <u/>
        <sz val="11"/>
        <color rgb="FF002060"/>
        <rFont val="Arial"/>
        <family val="2"/>
      </rPr>
      <t xml:space="preserve">U </t>
    </r>
    <r>
      <rPr>
        <u/>
        <sz val="11"/>
        <color rgb="FF002060"/>
        <rFont val="Arial"/>
        <family val="2"/>
      </rPr>
      <t>(étriers)</t>
    </r>
  </si>
  <si>
    <r>
      <t>BAS</t>
    </r>
    <r>
      <rPr>
        <sz val="11"/>
        <color rgb="FF002060"/>
        <rFont val="Arial"/>
        <family val="2"/>
      </rPr>
      <t xml:space="preserve"> (set d'armature)</t>
    </r>
  </si>
  <si>
    <r>
      <t>Crochets d2 :</t>
    </r>
    <r>
      <rPr>
        <sz val="11"/>
        <color rgb="FF002060"/>
        <rFont val="Arial"/>
        <family val="2"/>
      </rPr>
      <t xml:space="preserve"> prière de choisir "EHd2" dans les colonnes V1 ou V2</t>
    </r>
  </si>
  <si>
    <t xml:space="preserve">EHd2    </t>
  </si>
  <si>
    <r>
      <t>Autres formes / liaisons:</t>
    </r>
    <r>
      <rPr>
        <b/>
        <sz val="11"/>
        <color rgb="FF002060"/>
        <rFont val="Arial"/>
        <family val="2"/>
      </rPr>
      <t xml:space="preserve"> </t>
    </r>
  </si>
  <si>
    <r>
      <t>ACIPORT®mobile : s</t>
    </r>
    <r>
      <rPr>
        <sz val="11"/>
        <color rgb="FF002060"/>
        <rFont val="Arial"/>
        <family val="2"/>
      </rPr>
      <t xml:space="preserve">cannez le code QR avec votre téléphone portable pour : </t>
    </r>
  </si>
  <si>
    <t>prière d'utiliser l'onglet :</t>
  </si>
  <si>
    <t xml:space="preserve">BLS: </t>
  </si>
  <si>
    <t>LCE:</t>
  </si>
  <si>
    <t xml:space="preserve">   - instructions d'installation  </t>
  </si>
  <si>
    <t>"Formulaire de commande 2"</t>
  </si>
  <si>
    <t xml:space="preserve">   - checkliste de réception</t>
  </si>
  <si>
    <t xml:space="preserve">Distribué par : </t>
  </si>
  <si>
    <t>Exemples :</t>
  </si>
  <si>
    <t>Ex1</t>
  </si>
  <si>
    <t>I</t>
  </si>
  <si>
    <t>BLS2</t>
  </si>
  <si>
    <t>Ex2</t>
  </si>
  <si>
    <t>[-]</t>
  </si>
  <si>
    <t>EHd2</t>
  </si>
  <si>
    <t>Ex3</t>
  </si>
  <si>
    <t>HNL BLS-150</t>
  </si>
  <si>
    <t>L</t>
  </si>
  <si>
    <t>Aucune</t>
  </si>
  <si>
    <t>Ex4</t>
  </si>
  <si>
    <t>Ex5</t>
  </si>
  <si>
    <t>Zubehör:</t>
  </si>
  <si>
    <t>L (m)</t>
  </si>
  <si>
    <t>Steckteller (für BLS 1)</t>
  </si>
  <si>
    <t>SCH</t>
  </si>
  <si>
    <t>Schaumstoffmanschette (für LCE 1)</t>
  </si>
  <si>
    <t>coupleur X</t>
  </si>
  <si>
    <t>Schraubenanschluss, ohne Schrauben</t>
  </si>
  <si>
    <t>Anschweissmuffe</t>
  </si>
  <si>
    <t>Verbindung mit einstellbarer Abstand</t>
  </si>
  <si>
    <t>HNL BLS-100</t>
  </si>
  <si>
    <t xml:space="preserve">Holznagelleiste für BLS mit 100 mm Teilung </t>
  </si>
  <si>
    <t xml:space="preserve">Holznagelleiste für BLS mit 150 mm Teilung </t>
  </si>
  <si>
    <t>HNL BLS-200</t>
  </si>
  <si>
    <t xml:space="preserve">Holznagelleiste für BLS mit 200 mm Teilung </t>
  </si>
  <si>
    <t>HNL LCE-100</t>
  </si>
  <si>
    <t xml:space="preserve">Holznagelleiste für LCE mit 100 mm Teilung </t>
  </si>
  <si>
    <t>HNL LCE-150</t>
  </si>
  <si>
    <t xml:space="preserve">Holznagelleiste für LCE mit 150 mm Teilung </t>
  </si>
  <si>
    <t>HNL LCE-200</t>
  </si>
  <si>
    <t xml:space="preserve">Holznagelleiste für LCE mit 200 mm Teilung </t>
  </si>
  <si>
    <t>SNL BLS-100</t>
  </si>
  <si>
    <t xml:space="preserve">Stahlnagelleiste für BLS mit 100 mm Teilung </t>
  </si>
  <si>
    <t>SNL BLS-150</t>
  </si>
  <si>
    <t xml:space="preserve">Stahlnagelleiste für BLS mit 150 mm Teilung </t>
  </si>
  <si>
    <t>SNL BLS-200</t>
  </si>
  <si>
    <t xml:space="preserve">Stahlnagelleiste für BLS mit 200 mm Teilung </t>
  </si>
  <si>
    <t>Formen:</t>
  </si>
  <si>
    <t>U</t>
  </si>
  <si>
    <t>Verbindungen:</t>
  </si>
  <si>
    <t>LCE2</t>
  </si>
  <si>
    <t>Filetage long (dessin)</t>
  </si>
  <si>
    <t>E spécial (dessin)</t>
  </si>
  <si>
    <t>CT spécial (dessin)</t>
  </si>
  <si>
    <t>Acier d'armature</t>
  </si>
  <si>
    <t>Coupleur</t>
  </si>
  <si>
    <t>Remarque</t>
  </si>
  <si>
    <t>Standard et sismique</t>
  </si>
  <si>
    <t>Fatigue</t>
  </si>
  <si>
    <t>B500 C</t>
  </si>
  <si>
    <t>STANDARD / DYN</t>
  </si>
  <si>
    <t>Standard, sismique et DYN</t>
  </si>
  <si>
    <t>TOP 700</t>
  </si>
  <si>
    <t>Résistance accrue</t>
  </si>
  <si>
    <t>TOP 12</t>
  </si>
  <si>
    <t>N° mat. 1.4003 (KWK 1), coupleur 1.4462 (KWK 4)</t>
  </si>
  <si>
    <t>ACIGRIP 362</t>
  </si>
  <si>
    <t>N° mat. 1.4362 (KWK 3), coupleur 1.4462 (KWK 4)</t>
  </si>
  <si>
    <t>ACIGRIP 462</t>
  </si>
  <si>
    <t>N° mat. 1.4462 (KWK 4), coupleur 1.4462 (KWK 4)</t>
  </si>
  <si>
    <t>1.4xxx</t>
  </si>
  <si>
    <t>Prière de nous consulter</t>
  </si>
  <si>
    <t xml:space="preserve">   Diamètres d’acier possible [mm] selon le type de coupleur</t>
  </si>
  <si>
    <t>(sismique)</t>
  </si>
  <si>
    <t>Diamètres sur demande</t>
  </si>
  <si>
    <r>
      <t>Verfügbare</t>
    </r>
    <r>
      <rPr>
        <b/>
        <sz val="12"/>
        <rFont val="Arial"/>
        <family val="2"/>
      </rPr>
      <t xml:space="preserve"> Muffen</t>
    </r>
  </si>
  <si>
    <t>Verfügbare Durchmesser nach Muffentyp</t>
  </si>
  <si>
    <t>VERFÜGBAR FÜR</t>
  </si>
  <si>
    <t>UND</t>
  </si>
  <si>
    <t>(Stahl</t>
  </si>
  <si>
    <t>Muffen)</t>
  </si>
  <si>
    <r>
      <t>Verfügbarer</t>
    </r>
    <r>
      <rPr>
        <b/>
        <sz val="12"/>
        <rFont val="Arial"/>
        <family val="2"/>
      </rPr>
      <t xml:space="preserve"> Stahl</t>
    </r>
  </si>
  <si>
    <t>Verfügbare Durchmesser nach Stahltyp</t>
  </si>
  <si>
    <t>Top700</t>
  </si>
  <si>
    <t>Top12</t>
  </si>
  <si>
    <t>Accessoires :</t>
  </si>
  <si>
    <t>Collerette plastique (pour BLS 1)</t>
  </si>
  <si>
    <t>Réservation en mousse (pour LCE 1)</t>
  </si>
  <si>
    <t>Coupleur à vis</t>
  </si>
  <si>
    <t>Coupleur à souder</t>
  </si>
  <si>
    <t>Coupleur à écartement réglable</t>
  </si>
  <si>
    <t>Latte en bois pour BLS avec écartement 100 mm</t>
  </si>
  <si>
    <t>Latte en bois pour BLS avec écartement 150 mm</t>
  </si>
  <si>
    <t>Latte en bois pour BLS avec écartement 200 mm</t>
  </si>
  <si>
    <t xml:space="preserve">Latte en bois pour LCE avec écartement 100 mm </t>
  </si>
  <si>
    <t xml:space="preserve">Latte en bois pour LCE avec écartement 150 mm </t>
  </si>
  <si>
    <t xml:space="preserve">Latte en bois pour LCE avec écartement 200 mm </t>
  </si>
  <si>
    <t>Latte en métal pour BLS avec écartement 100 mm</t>
  </si>
  <si>
    <t>Latte en métal pour BLS avec écartement 150 mm</t>
  </si>
  <si>
    <t>Latte en métal pour BLS avec écartement 200 mm</t>
  </si>
  <si>
    <t xml:space="preserve">Tous les éléments (formes, dimensions, liaisons) peuvent être copiées dans la liste par simple "copier / coller". </t>
  </si>
  <si>
    <t>Les chiffres des cotes peuvent être simplement remplacés. Les lignes peuvent être combinées pour créer d'autres formes.</t>
  </si>
  <si>
    <t>Distribué par :</t>
  </si>
  <si>
    <t>Forme en cm</t>
  </si>
  <si>
    <t>(toutes les cotes sont des cotes extérieures)</t>
  </si>
  <si>
    <r>
      <rPr>
        <b/>
        <sz val="12"/>
        <color indexed="56"/>
        <rFont val="Arial"/>
        <family val="2"/>
      </rPr>
      <t>Lattes de fixation en bois HNL / et en métal SNL :</t>
    </r>
    <r>
      <rPr>
        <sz val="12"/>
        <color indexed="56"/>
        <rFont val="Arial"/>
        <family val="2"/>
      </rPr>
      <t xml:space="preserve"> le nombre de lattes est calculé automatiquement à 1 brin et arrondi, e100 = 12 barres/latte, e150 = 8 barres/latte, e200 = 6 barres/latte. Si une autre quantité de lattes est nécessaire, prière de le spécifier avec une position séparée avec le nombre de lattes et le diamètre des barres.</t>
    </r>
  </si>
  <si>
    <r>
      <rPr>
        <b/>
        <sz val="11"/>
        <color rgb="FF003366"/>
        <rFont val="Arial"/>
        <family val="2"/>
      </rPr>
      <t xml:space="preserve">Types de liaison (les symboles ne sont pas impératifs, les dénominations doivent être spécifiées aux extrémités concernées des barres) :
</t>
    </r>
    <r>
      <rPr>
        <sz val="11"/>
        <color rgb="FF003366"/>
        <rFont val="Arial"/>
        <family val="2"/>
      </rPr>
      <t>Prière de copier à l'extrémité des barres (1 = 1ère phase, 2 = 2ème phase)</t>
    </r>
  </si>
  <si>
    <t>Formes courantes à copier dans la tabelle :</t>
  </si>
  <si>
    <t>Total NL</t>
  </si>
  <si>
    <t>Totaux</t>
  </si>
  <si>
    <t>Sets d’armatures de raccordement :</t>
  </si>
  <si>
    <t>BARTEC® type BAS (set complet d’armatures de raccordement, inclus 2 barres et 1 coupleur)</t>
  </si>
  <si>
    <t>Typ</t>
  </si>
  <si>
    <t>Ex.</t>
  </si>
  <si>
    <t>Lattes de fixation en bois (HNL)</t>
  </si>
  <si>
    <t>Ancrages :</t>
  </si>
  <si>
    <t>ACIBAR®</t>
  </si>
  <si>
    <t>Type E</t>
  </si>
  <si>
    <t>Accessoires</t>
  </si>
  <si>
    <t>Type CT</t>
  </si>
  <si>
    <t>Modification de diamètre :</t>
  </si>
  <si>
    <t>BARTEC® Type BDV</t>
  </si>
  <si>
    <t>Réduction:</t>
  </si>
  <si>
    <t>Augmentation:</t>
  </si>
  <si>
    <t>Pos1</t>
  </si>
  <si>
    <t>Pos2</t>
  </si>
  <si>
    <t>Pos3</t>
  </si>
  <si>
    <t>Pos4</t>
  </si>
  <si>
    <t>Pos5</t>
  </si>
  <si>
    <t>Pos6</t>
  </si>
  <si>
    <t>Pos7</t>
  </si>
  <si>
    <t>Pos8</t>
  </si>
  <si>
    <t>Pos9</t>
  </si>
  <si>
    <t>Pos10</t>
  </si>
  <si>
    <t>N° mat. 1.4362 (KWK 3), coupleutr 1.4462 (KWK 4)</t>
  </si>
  <si>
    <t>N° mat. 1.4003 (KWK 1), copleur 1.4462 (KWK 4)</t>
  </si>
  <si>
    <t>Prière de nous contacter</t>
  </si>
  <si>
    <t>Verfügbare Muffen</t>
  </si>
  <si>
    <t>SMI</t>
  </si>
  <si>
    <t>QR Code</t>
  </si>
  <si>
    <t>Name</t>
  </si>
  <si>
    <t>BLS-Standart</t>
  </si>
  <si>
    <t>LCE-Standart</t>
  </si>
  <si>
    <t>BLS-DYN</t>
  </si>
  <si>
    <t>LCE-DYN</t>
  </si>
  <si>
    <t>BLS-TOP</t>
  </si>
  <si>
    <t>LCE-TOP</t>
  </si>
  <si>
    <t>BLS-INOX</t>
  </si>
  <si>
    <t>LCE-INOX</t>
  </si>
  <si>
    <t>Version 09.2025/gg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</si>
</sst>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 * #,##0.00_ ;_ * \-#,##0.00_ ;_ * &quot;-&quot;??_ ;_ @_ "/>
    <numFmt numFmtId="165" formatCode="d/\ mmmm\ yyyy"/>
    <numFmt numFmtId="166" formatCode="0.0"/>
    <numFmt numFmtId="167" formatCode="_ * #,##0.0_ ;_ * \-#,##0.0_ ;_ * &quot;-&quot;??_ ;_ @_ "/>
    <numFmt numFmtId="168" formatCode="#,##0.0"/>
    <numFmt numFmtId="169" formatCode="dd/mm/yyyy;@"/>
    <numFmt numFmtId="170" formatCode="0.000"/>
  </numFmts>
  <fonts count="73">
    <font>
      <sz val="12"/>
      <name val="KL Bliss Regular"/>
    </font>
    <font>
      <sz val="11"/>
      <color indexed="56"/>
      <name val="Arial"/>
      <family val="2"/>
    </font>
    <font>
      <sz val="12"/>
      <name val="Arial"/>
      <family val="2"/>
    </font>
    <font>
      <b/>
      <sz val="10"/>
      <color indexed="56"/>
      <name val="Arial"/>
      <family val="2"/>
    </font>
    <font>
      <sz val="8"/>
      <color indexed="56"/>
      <name val="Arial"/>
      <family val="2"/>
    </font>
    <font>
      <sz val="16"/>
      <name val="Arial"/>
      <family val="2"/>
    </font>
    <font>
      <b/>
      <sz val="12"/>
      <color indexed="56"/>
      <name val="Arial"/>
      <family val="2"/>
    </font>
    <font>
      <b/>
      <sz val="11"/>
      <color indexed="56"/>
      <name val="Arial"/>
      <family val="2"/>
    </font>
    <font>
      <sz val="12"/>
      <color indexed="10"/>
      <name val="Arial"/>
      <family val="2"/>
    </font>
    <font>
      <sz val="12"/>
      <color indexed="56"/>
      <name val="Arial"/>
      <family val="2"/>
    </font>
    <font>
      <b/>
      <sz val="16"/>
      <color indexed="18"/>
      <name val="Arial"/>
      <family val="2"/>
    </font>
    <font>
      <b/>
      <sz val="12"/>
      <color indexed="18"/>
      <name val="Arial"/>
      <family val="2"/>
    </font>
    <font>
      <sz val="12"/>
      <color indexed="9"/>
      <name val="Arial"/>
      <family val="2"/>
    </font>
    <font>
      <b/>
      <sz val="12"/>
      <name val="Arial"/>
      <family val="2"/>
    </font>
    <font>
      <sz val="10"/>
      <color indexed="56"/>
      <name val="Arial"/>
      <family val="2"/>
    </font>
    <font>
      <b/>
      <sz val="12"/>
      <color indexed="10"/>
      <name val="Arial"/>
      <family val="2"/>
    </font>
    <font>
      <u/>
      <sz val="12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2"/>
      <color rgb="FF002060"/>
      <name val="Arial"/>
      <family val="2"/>
    </font>
    <font>
      <b/>
      <u/>
      <sz val="12"/>
      <color rgb="FF002060"/>
      <name val="Arial"/>
      <family val="2"/>
    </font>
    <font>
      <b/>
      <u/>
      <sz val="12"/>
      <color rgb="FF003366"/>
      <name val="Arial"/>
      <family val="2"/>
    </font>
    <font>
      <b/>
      <sz val="12"/>
      <color rgb="FF003366"/>
      <name val="Arial"/>
      <family val="2"/>
    </font>
    <font>
      <sz val="12"/>
      <color rgb="FF003366"/>
      <name val="Arial"/>
      <family val="2"/>
    </font>
    <font>
      <b/>
      <sz val="14"/>
      <color rgb="FFFF0000"/>
      <name val="Arial"/>
      <family val="2"/>
    </font>
    <font>
      <sz val="12"/>
      <color theme="0" tint="-0.34998626667073579"/>
      <name val="Arial"/>
      <family val="2"/>
    </font>
    <font>
      <u/>
      <sz val="12"/>
      <color rgb="FF002060"/>
      <name val="Arial"/>
      <family val="2"/>
    </font>
    <font>
      <b/>
      <sz val="14"/>
      <color rgb="FF002060"/>
      <name val="Arial"/>
      <family val="2"/>
    </font>
    <font>
      <sz val="12"/>
      <color rgb="FFFF0000"/>
      <name val="Arial"/>
      <family val="2"/>
    </font>
    <font>
      <sz val="9"/>
      <color rgb="FF006699"/>
      <name val="Courier"/>
      <family val="3"/>
    </font>
    <font>
      <b/>
      <sz val="12"/>
      <color rgb="FF002060"/>
      <name val="Arial"/>
      <family val="2"/>
    </font>
    <font>
      <b/>
      <sz val="12"/>
      <color theme="3" tint="0.39997558519241921"/>
      <name val="Arial"/>
      <family val="2"/>
    </font>
    <font>
      <sz val="12"/>
      <color theme="3" tint="0.39997558519241921"/>
      <name val="Arial"/>
      <family val="2"/>
    </font>
    <font>
      <sz val="12"/>
      <name val="Kl Bliss Regular"/>
    </font>
    <font>
      <b/>
      <sz val="11"/>
      <color theme="3" tint="-0.24994659260841701"/>
      <name val="Arial"/>
      <family val="2"/>
    </font>
    <font>
      <b/>
      <sz val="11"/>
      <color rgb="FF002060"/>
      <name val="Arial"/>
      <family val="2"/>
    </font>
    <font>
      <b/>
      <sz val="12"/>
      <color rgb="FFFF0000"/>
      <name val="Arial"/>
      <family val="2"/>
    </font>
    <font>
      <b/>
      <sz val="12"/>
      <color rgb="FF00B050"/>
      <name val="Arial"/>
      <family val="2"/>
    </font>
    <font>
      <sz val="9"/>
      <name val="Verdana"/>
      <family val="2"/>
    </font>
    <font>
      <sz val="12"/>
      <color theme="3" tint="-0.249977111117893"/>
      <name val="Arial"/>
      <family val="2"/>
    </font>
    <font>
      <sz val="12"/>
      <color rgb="FFFFFF00"/>
      <name val="Arial"/>
      <family val="2"/>
    </font>
    <font>
      <b/>
      <sz val="8"/>
      <color indexed="56"/>
      <name val="Arial"/>
      <family val="2"/>
    </font>
    <font>
      <b/>
      <sz val="16"/>
      <color indexed="18"/>
      <name val="Symbol"/>
      <family val="1"/>
      <charset val="2"/>
    </font>
    <font>
      <sz val="8"/>
      <name val="Arial"/>
      <family val="2"/>
    </font>
    <font>
      <sz val="12"/>
      <color theme="0"/>
      <name val="Arial"/>
      <family val="2"/>
    </font>
    <font>
      <b/>
      <sz val="16"/>
      <color rgb="FF002060"/>
      <name val="Arial"/>
      <family val="2"/>
    </font>
    <font>
      <b/>
      <u/>
      <sz val="11"/>
      <color indexed="56"/>
      <name val="Arial"/>
      <family val="2"/>
    </font>
    <font>
      <b/>
      <u/>
      <sz val="10"/>
      <color indexed="56"/>
      <name val="Arial"/>
      <family val="2"/>
    </font>
    <font>
      <b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rgb="FF0070C0"/>
      <name val="Arial"/>
      <family val="2"/>
    </font>
    <font>
      <b/>
      <sz val="12"/>
      <color rgb="FF0070C0"/>
      <name val="Arial"/>
      <family val="2"/>
    </font>
    <font>
      <sz val="12"/>
      <color rgb="FF009900"/>
      <name val="Webdings"/>
      <family val="1"/>
      <charset val="2"/>
    </font>
    <font>
      <sz val="12"/>
      <color rgb="FFC00000"/>
      <name val="Webdings"/>
      <family val="1"/>
      <charset val="2"/>
    </font>
    <font>
      <sz val="12"/>
      <color rgb="FFFF8001"/>
      <name val="Webdings"/>
      <family val="1"/>
      <charset val="2"/>
    </font>
    <font>
      <sz val="12"/>
      <color rgb="FF002060"/>
      <name val="Symbol"/>
      <family val="1"/>
      <charset val="2"/>
    </font>
    <font>
      <b/>
      <sz val="14"/>
      <color indexed="9"/>
      <name val="Kl Bliss Bold"/>
    </font>
    <font>
      <sz val="12"/>
      <color rgb="FF002060"/>
      <name val="Kl Bliss Regular"/>
    </font>
    <font>
      <b/>
      <sz val="11"/>
      <color rgb="FF003366"/>
      <name val="Arial"/>
      <family val="2"/>
    </font>
    <font>
      <sz val="11"/>
      <color rgb="FF003366"/>
      <name val="Arial"/>
      <family val="2"/>
    </font>
    <font>
      <b/>
      <sz val="10"/>
      <color rgb="FFC00000"/>
      <name val="Arial"/>
      <family val="2"/>
    </font>
    <font>
      <b/>
      <sz val="14"/>
      <color indexed="9"/>
      <name val="Calibri"/>
      <family val="2"/>
    </font>
    <font>
      <sz val="11"/>
      <color rgb="FFC00000"/>
      <name val="Arial"/>
      <family val="2"/>
    </font>
    <font>
      <b/>
      <sz val="10"/>
      <color rgb="FF003366"/>
      <name val="Arial"/>
      <family val="2"/>
    </font>
    <font>
      <b/>
      <sz val="10"/>
      <name val="Arial"/>
      <family val="2"/>
    </font>
    <font>
      <sz val="8"/>
      <name val="KL Bliss Regular"/>
    </font>
    <font>
      <b/>
      <u/>
      <sz val="11"/>
      <color rgb="FF002060"/>
      <name val="Arial"/>
      <family val="2"/>
    </font>
    <font>
      <u/>
      <sz val="11"/>
      <color rgb="FF002060"/>
      <name val="Arial"/>
      <family val="2"/>
    </font>
    <font>
      <sz val="11"/>
      <color indexed="10"/>
      <name val="Arial"/>
      <family val="2"/>
    </font>
    <font>
      <sz val="11"/>
      <color rgb="FF002060"/>
      <name val="Arial"/>
      <family val="2"/>
    </font>
    <font>
      <u/>
      <sz val="11"/>
      <name val="Arial"/>
      <family val="2"/>
    </font>
    <font>
      <sz val="16"/>
      <name val="KL Bliss Regular"/>
    </font>
    <font>
      <sz val="12"/>
      <color theme="1"/>
      <name val="KL Bliss Regular"/>
    </font>
  </fonts>
  <fills count="1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8001"/>
        <bgColor indexed="64"/>
      </patternFill>
    </fill>
  </fills>
  <borders count="83">
    <border>
      <left/>
      <right/>
      <top/>
      <bottom/>
      <diagonal/>
    </border>
    <border>
      <left/>
      <right style="thin">
        <color indexed="64"/>
      </right>
      <top style="medium">
        <color indexed="56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/>
      <top style="thin">
        <color indexed="56"/>
      </top>
      <bottom style="thin">
        <color indexed="56"/>
      </bottom>
      <diagonal/>
    </border>
    <border>
      <left/>
      <right style="thin">
        <color indexed="56"/>
      </right>
      <top style="thin">
        <color indexed="56"/>
      </top>
      <bottom style="thin">
        <color indexed="56"/>
      </bottom>
      <diagonal/>
    </border>
    <border>
      <left/>
      <right/>
      <top/>
      <bottom style="medium">
        <color indexed="56"/>
      </bottom>
      <diagonal/>
    </border>
    <border>
      <left/>
      <right style="thin">
        <color indexed="56"/>
      </right>
      <top/>
      <bottom/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/>
      <top/>
      <bottom/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56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indexed="56"/>
      </left>
      <right style="medium">
        <color indexed="56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56"/>
      </left>
      <right style="double">
        <color indexed="56"/>
      </right>
      <top/>
      <bottom/>
      <diagonal/>
    </border>
    <border>
      <left style="thin">
        <color indexed="56"/>
      </left>
      <right style="double">
        <color indexed="56"/>
      </right>
      <top style="thin">
        <color indexed="56"/>
      </top>
      <bottom style="thin">
        <color indexed="56"/>
      </bottom>
      <diagonal/>
    </border>
    <border>
      <left style="double">
        <color indexed="56"/>
      </left>
      <right/>
      <top/>
      <bottom/>
      <diagonal/>
    </border>
    <border>
      <left/>
      <right style="double">
        <color indexed="56"/>
      </right>
      <top/>
      <bottom/>
      <diagonal/>
    </border>
    <border>
      <left style="double">
        <color indexed="56"/>
      </left>
      <right style="thin">
        <color indexed="56"/>
      </right>
      <top/>
      <bottom/>
      <diagonal/>
    </border>
    <border>
      <left style="double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double">
        <color indexed="64"/>
      </left>
      <right style="thin">
        <color indexed="56"/>
      </right>
      <top/>
      <bottom/>
      <diagonal/>
    </border>
    <border>
      <left style="double">
        <color indexed="64"/>
      </left>
      <right style="thin">
        <color indexed="56"/>
      </right>
      <top style="thin">
        <color indexed="56"/>
      </top>
      <bottom style="thin">
        <color indexed="64"/>
      </bottom>
      <diagonal/>
    </border>
    <border>
      <left style="thin">
        <color indexed="56"/>
      </left>
      <right style="thin">
        <color indexed="56"/>
      </right>
      <top style="thin">
        <color indexed="64"/>
      </top>
      <bottom style="thin">
        <color indexed="64"/>
      </bottom>
      <diagonal/>
    </border>
    <border>
      <left style="thin">
        <color indexed="56"/>
      </left>
      <right/>
      <top style="thin">
        <color indexed="56"/>
      </top>
      <bottom style="thin">
        <color indexed="64"/>
      </bottom>
      <diagonal/>
    </border>
    <border>
      <left style="thin">
        <color indexed="56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6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6"/>
      </top>
      <bottom style="thin">
        <color indexed="56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56"/>
      </right>
      <top/>
      <bottom/>
      <diagonal/>
    </border>
    <border>
      <left/>
      <right style="thin">
        <color indexed="56"/>
      </right>
      <top style="thin">
        <color indexed="56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56"/>
      </right>
      <top style="thin">
        <color indexed="64"/>
      </top>
      <bottom/>
      <diagonal/>
    </border>
    <border>
      <left style="thin">
        <color indexed="56"/>
      </left>
      <right style="thin">
        <color indexed="56"/>
      </right>
      <top style="thin">
        <color indexed="64"/>
      </top>
      <bottom/>
      <diagonal/>
    </border>
    <border>
      <left style="thin">
        <color indexed="56"/>
      </left>
      <right/>
      <top style="thin">
        <color indexed="64"/>
      </top>
      <bottom/>
      <diagonal/>
    </border>
    <border>
      <left/>
      <right style="thin">
        <color indexed="56"/>
      </right>
      <top/>
      <bottom style="thin">
        <color indexed="64"/>
      </bottom>
      <diagonal/>
    </border>
    <border>
      <left style="thin">
        <color indexed="56"/>
      </left>
      <right style="thin">
        <color indexed="56"/>
      </right>
      <top/>
      <bottom style="thin">
        <color indexed="64"/>
      </bottom>
      <diagonal/>
    </border>
    <border>
      <left style="thin">
        <color indexed="56"/>
      </left>
      <right/>
      <top/>
      <bottom style="thin">
        <color indexed="64"/>
      </bottom>
      <diagonal/>
    </border>
    <border>
      <left/>
      <right style="thin">
        <color indexed="56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6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56"/>
      </left>
      <right style="medium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56"/>
      </left>
      <right/>
      <top/>
      <bottom style="thin">
        <color indexed="56"/>
      </bottom>
      <diagonal/>
    </border>
  </borders>
  <cellStyleXfs count="2">
    <xf numFmtId="0" fontId="0" fillId="0" borderId="0"/>
    <xf numFmtId="164" fontId="33" fillId="0" borderId="0" applyFont="0" applyFill="0" applyBorder="0" applyAlignment="0" applyProtection="0"/>
  </cellStyleXfs>
  <cellXfs count="484">
    <xf numFmtId="0" fontId="0" fillId="0" borderId="0" xfId="0"/>
    <xf numFmtId="166" fontId="1" fillId="0" borderId="0" xfId="0" applyNumberFormat="1" applyFont="1" applyAlignment="1">
      <alignment horizontal="center" vertical="center"/>
    </xf>
    <xf numFmtId="0" fontId="2" fillId="3" borderId="0" xfId="0" applyFont="1" applyFill="1"/>
    <xf numFmtId="0" fontId="8" fillId="3" borderId="0" xfId="0" applyFont="1" applyFill="1"/>
    <xf numFmtId="2" fontId="19" fillId="3" borderId="0" xfId="0" applyNumberFormat="1" applyFont="1" applyFill="1"/>
    <xf numFmtId="0" fontId="19" fillId="3" borderId="0" xfId="0" applyFont="1" applyFill="1"/>
    <xf numFmtId="0" fontId="2" fillId="0" borderId="13" xfId="0" applyFont="1" applyBorder="1"/>
    <xf numFmtId="0" fontId="2" fillId="0" borderId="0" xfId="0" applyFont="1"/>
    <xf numFmtId="0" fontId="2" fillId="0" borderId="14" xfId="0" applyFont="1" applyBorder="1"/>
    <xf numFmtId="0" fontId="8" fillId="0" borderId="0" xfId="0" applyFont="1"/>
    <xf numFmtId="0" fontId="14" fillId="0" borderId="0" xfId="0" applyFont="1"/>
    <xf numFmtId="0" fontId="21" fillId="3" borderId="0" xfId="0" applyFont="1" applyFill="1" applyAlignment="1">
      <alignment horizontal="left" readingOrder="1"/>
    </xf>
    <xf numFmtId="0" fontId="12" fillId="3" borderId="0" xfId="0" applyFont="1" applyFill="1"/>
    <xf numFmtId="0" fontId="22" fillId="3" borderId="0" xfId="0" applyFont="1" applyFill="1" applyAlignment="1">
      <alignment horizontal="left" readingOrder="1"/>
    </xf>
    <xf numFmtId="0" fontId="23" fillId="3" borderId="0" xfId="0" applyFont="1" applyFill="1" applyAlignment="1">
      <alignment horizontal="left" readingOrder="1"/>
    </xf>
    <xf numFmtId="0" fontId="0" fillId="3" borderId="0" xfId="0" applyFill="1"/>
    <xf numFmtId="0" fontId="24" fillId="3" borderId="0" xfId="0" applyFont="1" applyFill="1" applyAlignment="1">
      <alignment horizontal="left" readingOrder="1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2" fillId="0" borderId="6" xfId="0" applyFont="1" applyBorder="1"/>
    <xf numFmtId="0" fontId="2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center"/>
    </xf>
    <xf numFmtId="165" fontId="5" fillId="4" borderId="0" xfId="0" applyNumberFormat="1" applyFont="1" applyFill="1" applyAlignment="1">
      <alignment horizontal="center" vertical="center"/>
    </xf>
    <xf numFmtId="0" fontId="3" fillId="0" borderId="24" xfId="0" applyFont="1" applyBorder="1" applyAlignment="1">
      <alignment horizontal="center"/>
    </xf>
    <xf numFmtId="0" fontId="14" fillId="3" borderId="0" xfId="0" applyFont="1" applyFill="1" applyAlignment="1">
      <alignment vertical="top"/>
    </xf>
    <xf numFmtId="0" fontId="20" fillId="0" borderId="0" xfId="0" applyFont="1"/>
    <xf numFmtId="0" fontId="2" fillId="0" borderId="0" xfId="0" applyFont="1" applyAlignment="1">
      <alignment horizontal="center" vertical="center"/>
    </xf>
    <xf numFmtId="0" fontId="19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2" fillId="0" borderId="0" xfId="0" applyFont="1" applyAlignment="1">
      <alignment horizontal="left" readingOrder="1"/>
    </xf>
    <xf numFmtId="0" fontId="8" fillId="0" borderId="0" xfId="0" applyFont="1" applyAlignment="1">
      <alignment vertical="center"/>
    </xf>
    <xf numFmtId="0" fontId="2" fillId="3" borderId="0" xfId="0" applyFont="1" applyFill="1" applyAlignment="1">
      <alignment horizontal="center"/>
    </xf>
    <xf numFmtId="2" fontId="3" fillId="0" borderId="0" xfId="0" applyNumberFormat="1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wrapText="1" readingOrder="1"/>
    </xf>
    <xf numFmtId="0" fontId="23" fillId="3" borderId="0" xfId="0" applyFont="1" applyFill="1" applyAlignment="1">
      <alignment horizontal="left" vertical="center" readingOrder="1"/>
    </xf>
    <xf numFmtId="0" fontId="2" fillId="0" borderId="0" xfId="0" applyFont="1" applyAlignment="1">
      <alignment vertical="center"/>
    </xf>
    <xf numFmtId="0" fontId="14" fillId="0" borderId="13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14" fillId="0" borderId="16" xfId="0" applyFont="1" applyBorder="1" applyAlignment="1">
      <alignment vertical="center"/>
    </xf>
    <xf numFmtId="0" fontId="2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17" fillId="0" borderId="0" xfId="0" applyFont="1" applyAlignment="1">
      <alignment horizontal="center"/>
    </xf>
    <xf numFmtId="165" fontId="1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0" fontId="29" fillId="0" borderId="0" xfId="0" applyFont="1"/>
    <xf numFmtId="0" fontId="14" fillId="0" borderId="8" xfId="0" applyFont="1" applyBorder="1" applyAlignment="1">
      <alignment horizontal="center"/>
    </xf>
    <xf numFmtId="0" fontId="14" fillId="0" borderId="24" xfId="0" applyFont="1" applyBorder="1" applyAlignment="1">
      <alignment horizontal="center"/>
    </xf>
    <xf numFmtId="0" fontId="14" fillId="0" borderId="28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2" fillId="3" borderId="0" xfId="0" applyFont="1" applyFill="1" applyProtection="1">
      <protection hidden="1"/>
    </xf>
    <xf numFmtId="0" fontId="8" fillId="3" borderId="0" xfId="0" applyFont="1" applyFill="1" applyProtection="1">
      <protection hidden="1"/>
    </xf>
    <xf numFmtId="0" fontId="12" fillId="3" borderId="0" xfId="0" applyFont="1" applyFill="1" applyProtection="1">
      <protection hidden="1"/>
    </xf>
    <xf numFmtId="0" fontId="12" fillId="0" borderId="0" xfId="0" applyFont="1" applyProtection="1">
      <protection hidden="1"/>
    </xf>
    <xf numFmtId="0" fontId="6" fillId="3" borderId="0" xfId="0" applyFont="1" applyFill="1" applyProtection="1">
      <protection hidden="1"/>
    </xf>
    <xf numFmtId="0" fontId="14" fillId="0" borderId="8" xfId="0" applyFont="1" applyBorder="1" applyAlignment="1" applyProtection="1">
      <alignment horizontal="center"/>
      <protection hidden="1"/>
    </xf>
    <xf numFmtId="0" fontId="14" fillId="0" borderId="21" xfId="0" applyFont="1" applyBorder="1" applyAlignment="1" applyProtection="1">
      <alignment horizontal="center"/>
      <protection hidden="1"/>
    </xf>
    <xf numFmtId="0" fontId="14" fillId="0" borderId="30" xfId="0" applyFont="1" applyBorder="1" applyAlignment="1" applyProtection="1">
      <alignment horizontal="center"/>
      <protection hidden="1"/>
    </xf>
    <xf numFmtId="0" fontId="14" fillId="0" borderId="9" xfId="0" applyFont="1" applyBorder="1" applyAlignment="1" applyProtection="1">
      <alignment horizontal="center"/>
      <protection hidden="1"/>
    </xf>
    <xf numFmtId="0" fontId="14" fillId="0" borderId="28" xfId="0" applyFont="1" applyBorder="1" applyAlignment="1" applyProtection="1">
      <alignment horizontal="center"/>
      <protection hidden="1"/>
    </xf>
    <xf numFmtId="0" fontId="14" fillId="0" borderId="24" xfId="0" applyFont="1" applyBorder="1" applyAlignment="1" applyProtection="1">
      <alignment horizontal="center"/>
      <protection hidden="1"/>
    </xf>
    <xf numFmtId="0" fontId="3" fillId="0" borderId="9" xfId="0" applyFont="1" applyBorder="1" applyAlignment="1" applyProtection="1">
      <alignment horizontal="center"/>
      <protection hidden="1"/>
    </xf>
    <xf numFmtId="0" fontId="1" fillId="2" borderId="5" xfId="0" applyFont="1" applyFill="1" applyBorder="1" applyAlignment="1" applyProtection="1">
      <alignment horizontal="center" vertical="center"/>
      <protection hidden="1"/>
    </xf>
    <xf numFmtId="0" fontId="1" fillId="2" borderId="3" xfId="0" applyFont="1" applyFill="1" applyBorder="1" applyAlignment="1" applyProtection="1">
      <alignment horizontal="center" vertical="center"/>
      <protection hidden="1"/>
    </xf>
    <xf numFmtId="2" fontId="7" fillId="2" borderId="29" xfId="0" applyNumberFormat="1" applyFont="1" applyFill="1" applyBorder="1" applyAlignment="1" applyProtection="1">
      <alignment horizontal="center" vertical="center"/>
      <protection hidden="1"/>
    </xf>
    <xf numFmtId="1" fontId="1" fillId="2" borderId="3" xfId="0" applyNumberFormat="1" applyFont="1" applyFill="1" applyBorder="1" applyAlignment="1" applyProtection="1">
      <alignment horizontal="center" vertical="center"/>
      <protection hidden="1"/>
    </xf>
    <xf numFmtId="1" fontId="1" fillId="2" borderId="4" xfId="0" applyNumberFormat="1" applyFont="1" applyFill="1" applyBorder="1" applyAlignment="1" applyProtection="1">
      <alignment horizontal="center" vertical="center"/>
      <protection hidden="1"/>
    </xf>
    <xf numFmtId="2" fontId="1" fillId="2" borderId="29" xfId="0" applyNumberFormat="1" applyFont="1" applyFill="1" applyBorder="1" applyAlignment="1" applyProtection="1">
      <alignment horizontal="center" vertical="center"/>
      <protection hidden="1"/>
    </xf>
    <xf numFmtId="2" fontId="1" fillId="2" borderId="4" xfId="0" applyNumberFormat="1" applyFont="1" applyFill="1" applyBorder="1" applyAlignment="1" applyProtection="1">
      <alignment horizontal="center" vertical="center"/>
      <protection hidden="1"/>
    </xf>
    <xf numFmtId="166" fontId="1" fillId="0" borderId="10" xfId="0" applyNumberFormat="1" applyFont="1" applyBorder="1" applyAlignment="1" applyProtection="1">
      <alignment horizontal="center" vertical="center"/>
      <protection hidden="1"/>
    </xf>
    <xf numFmtId="166" fontId="1" fillId="0" borderId="33" xfId="0" applyNumberFormat="1" applyFont="1" applyBorder="1" applyAlignment="1" applyProtection="1">
      <alignment horizontal="center" vertical="center"/>
      <protection hidden="1"/>
    </xf>
    <xf numFmtId="166" fontId="1" fillId="0" borderId="32" xfId="0" applyNumberFormat="1" applyFont="1" applyBorder="1" applyAlignment="1" applyProtection="1">
      <alignment horizontal="center" vertical="center"/>
      <protection hidden="1"/>
    </xf>
    <xf numFmtId="166" fontId="1" fillId="0" borderId="34" xfId="0" applyNumberFormat="1" applyFont="1" applyBorder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left" vertical="center" indent="1"/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horizontal="left" vertical="center"/>
      <protection hidden="1"/>
    </xf>
    <xf numFmtId="0" fontId="26" fillId="3" borderId="0" xfId="0" applyFont="1" applyFill="1" applyProtection="1">
      <protection hidden="1"/>
    </xf>
    <xf numFmtId="0" fontId="19" fillId="3" borderId="0" xfId="0" applyFont="1" applyFill="1" applyProtection="1">
      <protection hidden="1"/>
    </xf>
    <xf numFmtId="2" fontId="19" fillId="3" borderId="0" xfId="0" applyNumberFormat="1" applyFont="1" applyFill="1" applyProtection="1">
      <protection hidden="1"/>
    </xf>
    <xf numFmtId="0" fontId="25" fillId="3" borderId="0" xfId="0" applyFont="1" applyFill="1" applyProtection="1">
      <protection hidden="1"/>
    </xf>
    <xf numFmtId="0" fontId="13" fillId="3" borderId="0" xfId="0" applyFont="1" applyFill="1" applyAlignment="1" applyProtection="1">
      <alignment vertical="center"/>
      <protection hidden="1"/>
    </xf>
    <xf numFmtId="0" fontId="14" fillId="0" borderId="14" xfId="0" applyFont="1" applyBorder="1" applyAlignment="1">
      <alignment vertical="center"/>
    </xf>
    <xf numFmtId="0" fontId="2" fillId="3" borderId="0" xfId="0" applyFont="1" applyFill="1" applyAlignment="1" applyProtection="1">
      <alignment horizontal="left" indent="1"/>
      <protection hidden="1"/>
    </xf>
    <xf numFmtId="0" fontId="8" fillId="3" borderId="0" xfId="0" applyFont="1" applyFill="1" applyAlignment="1" applyProtection="1">
      <alignment horizontal="center"/>
      <protection hidden="1"/>
    </xf>
    <xf numFmtId="0" fontId="8" fillId="3" borderId="0" xfId="0" quotePrefix="1" applyFont="1" applyFill="1" applyAlignment="1" applyProtection="1">
      <alignment horizontal="center"/>
      <protection hidden="1"/>
    </xf>
    <xf numFmtId="0" fontId="2" fillId="6" borderId="0" xfId="0" applyFont="1" applyFill="1" applyProtection="1">
      <protection hidden="1"/>
    </xf>
    <xf numFmtId="0" fontId="26" fillId="6" borderId="0" xfId="0" applyFont="1" applyFill="1" applyProtection="1">
      <protection hidden="1"/>
    </xf>
    <xf numFmtId="0" fontId="26" fillId="6" borderId="22" xfId="0" applyFont="1" applyFill="1" applyBorder="1" applyProtection="1">
      <protection hidden="1"/>
    </xf>
    <xf numFmtId="0" fontId="13" fillId="6" borderId="23" xfId="0" applyFont="1" applyFill="1" applyBorder="1" applyAlignment="1" applyProtection="1">
      <alignment horizontal="left" indent="1"/>
      <protection hidden="1"/>
    </xf>
    <xf numFmtId="0" fontId="13" fillId="6" borderId="0" xfId="0" applyFont="1" applyFill="1" applyProtection="1">
      <protection hidden="1"/>
    </xf>
    <xf numFmtId="0" fontId="2" fillId="6" borderId="0" xfId="0" applyFont="1" applyFill="1" applyAlignment="1" applyProtection="1">
      <alignment horizontal="left"/>
      <protection hidden="1"/>
    </xf>
    <xf numFmtId="0" fontId="8" fillId="6" borderId="0" xfId="0" applyFont="1" applyFill="1" applyProtection="1">
      <protection hidden="1"/>
    </xf>
    <xf numFmtId="0" fontId="13" fillId="6" borderId="23" xfId="0" applyFont="1" applyFill="1" applyBorder="1" applyAlignment="1" applyProtection="1">
      <alignment horizontal="left" vertical="center" indent="1"/>
      <protection hidden="1"/>
    </xf>
    <xf numFmtId="0" fontId="13" fillId="6" borderId="0" xfId="0" applyFont="1" applyFill="1" applyAlignment="1" applyProtection="1">
      <alignment vertical="center"/>
      <protection hidden="1"/>
    </xf>
    <xf numFmtId="0" fontId="2" fillId="6" borderId="0" xfId="0" applyFont="1" applyFill="1" applyAlignment="1" applyProtection="1">
      <alignment horizontal="left" vertical="center"/>
      <protection hidden="1"/>
    </xf>
    <xf numFmtId="0" fontId="2" fillId="6" borderId="0" xfId="0" applyFont="1" applyFill="1" applyAlignment="1" applyProtection="1">
      <alignment vertical="center"/>
      <protection hidden="1"/>
    </xf>
    <xf numFmtId="0" fontId="32" fillId="6" borderId="0" xfId="0" applyFont="1" applyFill="1" applyProtection="1">
      <protection hidden="1"/>
    </xf>
    <xf numFmtId="0" fontId="31" fillId="6" borderId="0" xfId="0" applyFont="1" applyFill="1" applyAlignment="1" applyProtection="1">
      <alignment vertical="center"/>
      <protection hidden="1"/>
    </xf>
    <xf numFmtId="0" fontId="32" fillId="6" borderId="0" xfId="0" applyFont="1" applyFill="1" applyAlignment="1" applyProtection="1">
      <alignment horizontal="left" vertical="center"/>
      <protection hidden="1"/>
    </xf>
    <xf numFmtId="0" fontId="2" fillId="0" borderId="23" xfId="0" applyFont="1" applyBorder="1" applyAlignment="1">
      <alignment horizontal="center"/>
    </xf>
    <xf numFmtId="0" fontId="2" fillId="3" borderId="23" xfId="0" applyFont="1" applyFill="1" applyBorder="1" applyAlignment="1">
      <alignment horizontal="center" vertical="center"/>
    </xf>
    <xf numFmtId="1" fontId="34" fillId="0" borderId="38" xfId="0" applyNumberFormat="1" applyFont="1" applyBorder="1" applyAlignment="1">
      <alignment vertical="center"/>
    </xf>
    <xf numFmtId="0" fontId="35" fillId="0" borderId="0" xfId="0" applyFont="1" applyAlignment="1">
      <alignment vertical="center"/>
    </xf>
    <xf numFmtId="0" fontId="13" fillId="3" borderId="0" xfId="0" applyFont="1" applyFill="1"/>
    <xf numFmtId="0" fontId="13" fillId="3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2" fontId="1" fillId="0" borderId="5" xfId="0" applyNumberFormat="1" applyFont="1" applyBorder="1" applyAlignment="1">
      <alignment horizontal="center" vertical="center"/>
    </xf>
    <xf numFmtId="2" fontId="1" fillId="0" borderId="31" xfId="0" applyNumberFormat="1" applyFont="1" applyBorder="1" applyAlignment="1" applyProtection="1">
      <alignment horizontal="center" vertical="center"/>
      <protection hidden="1"/>
    </xf>
    <xf numFmtId="0" fontId="30" fillId="0" borderId="38" xfId="0" applyFont="1" applyBorder="1"/>
    <xf numFmtId="0" fontId="13" fillId="3" borderId="0" xfId="0" applyFont="1" applyFill="1" applyAlignment="1" applyProtection="1">
      <alignment horizontal="center" vertical="center"/>
      <protection hidden="1"/>
    </xf>
    <xf numFmtId="0" fontId="36" fillId="5" borderId="0" xfId="0" applyFont="1" applyFill="1" applyAlignment="1" applyProtection="1">
      <alignment horizontal="right"/>
      <protection hidden="1"/>
    </xf>
    <xf numFmtId="0" fontId="13" fillId="3" borderId="0" xfId="0" applyFont="1" applyFill="1" applyAlignment="1" applyProtection="1">
      <alignment horizontal="center"/>
      <protection hidden="1"/>
    </xf>
    <xf numFmtId="0" fontId="2" fillId="5" borderId="0" xfId="0" applyFont="1" applyFill="1" applyProtection="1">
      <protection hidden="1"/>
    </xf>
    <xf numFmtId="0" fontId="28" fillId="0" borderId="0" xfId="0" applyFont="1" applyAlignment="1" applyProtection="1">
      <alignment horizontal="center"/>
      <protection hidden="1"/>
    </xf>
    <xf numFmtId="0" fontId="2" fillId="0" borderId="11" xfId="0" applyFont="1" applyBorder="1" applyProtection="1">
      <protection hidden="1"/>
    </xf>
    <xf numFmtId="0" fontId="2" fillId="3" borderId="12" xfId="0" applyFont="1" applyFill="1" applyBorder="1" applyProtection="1">
      <protection hidden="1"/>
    </xf>
    <xf numFmtId="0" fontId="13" fillId="0" borderId="11" xfId="0" applyFont="1" applyBorder="1" applyAlignment="1" applyProtection="1">
      <alignment horizontal="right"/>
      <protection hidden="1"/>
    </xf>
    <xf numFmtId="0" fontId="13" fillId="3" borderId="12" xfId="0" applyFont="1" applyFill="1" applyBorder="1" applyProtection="1">
      <protection hidden="1"/>
    </xf>
    <xf numFmtId="0" fontId="2" fillId="0" borderId="11" xfId="0" applyFont="1" applyBorder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center"/>
      <protection hidden="1"/>
    </xf>
    <xf numFmtId="0" fontId="8" fillId="3" borderId="11" xfId="0" applyFont="1" applyFill="1" applyBorder="1" applyProtection="1">
      <protection hidden="1"/>
    </xf>
    <xf numFmtId="0" fontId="8" fillId="3" borderId="12" xfId="0" applyFont="1" applyFill="1" applyBorder="1" applyProtection="1">
      <protection hidden="1"/>
    </xf>
    <xf numFmtId="0" fontId="2" fillId="0" borderId="40" xfId="0" applyFont="1" applyBorder="1" applyAlignment="1" applyProtection="1">
      <alignment horizontal="center"/>
      <protection hidden="1"/>
    </xf>
    <xf numFmtId="0" fontId="2" fillId="0" borderId="39" xfId="0" applyFont="1" applyBorder="1" applyAlignment="1" applyProtection="1">
      <alignment horizontal="center"/>
      <protection hidden="1"/>
    </xf>
    <xf numFmtId="0" fontId="13" fillId="3" borderId="40" xfId="0" applyFont="1" applyFill="1" applyBorder="1" applyAlignment="1" applyProtection="1">
      <alignment horizontal="center"/>
      <protection hidden="1"/>
    </xf>
    <xf numFmtId="0" fontId="13" fillId="3" borderId="39" xfId="0" applyFont="1" applyFill="1" applyBorder="1" applyAlignment="1" applyProtection="1">
      <alignment horizontal="center"/>
      <protection hidden="1"/>
    </xf>
    <xf numFmtId="0" fontId="2" fillId="3" borderId="40" xfId="0" applyFont="1" applyFill="1" applyBorder="1" applyProtection="1">
      <protection hidden="1"/>
    </xf>
    <xf numFmtId="0" fontId="8" fillId="3" borderId="39" xfId="0" applyFont="1" applyFill="1" applyBorder="1" applyProtection="1">
      <protection hidden="1"/>
    </xf>
    <xf numFmtId="0" fontId="37" fillId="0" borderId="0" xfId="0" applyFont="1" applyAlignment="1" applyProtection="1">
      <alignment horizontal="center"/>
      <protection hidden="1"/>
    </xf>
    <xf numFmtId="0" fontId="8" fillId="3" borderId="41" xfId="0" applyFont="1" applyFill="1" applyBorder="1" applyProtection="1">
      <protection hidden="1"/>
    </xf>
    <xf numFmtId="0" fontId="2" fillId="0" borderId="17" xfId="0" applyFont="1" applyBorder="1" applyAlignment="1" applyProtection="1">
      <alignment horizontal="center"/>
      <protection hidden="1"/>
    </xf>
    <xf numFmtId="0" fontId="2" fillId="0" borderId="42" xfId="0" applyFont="1" applyBorder="1" applyAlignment="1" applyProtection="1">
      <alignment horizontal="center"/>
      <protection hidden="1"/>
    </xf>
    <xf numFmtId="0" fontId="2" fillId="0" borderId="15" xfId="0" applyFont="1" applyBorder="1" applyProtection="1">
      <protection hidden="1"/>
    </xf>
    <xf numFmtId="0" fontId="2" fillId="3" borderId="15" xfId="0" applyFont="1" applyFill="1" applyBorder="1" applyProtection="1">
      <protection hidden="1"/>
    </xf>
    <xf numFmtId="0" fontId="2" fillId="0" borderId="16" xfId="0" applyFont="1" applyBorder="1" applyAlignment="1" applyProtection="1">
      <alignment horizontal="center"/>
      <protection hidden="1"/>
    </xf>
    <xf numFmtId="0" fontId="2" fillId="0" borderId="43" xfId="0" applyFont="1" applyBorder="1" applyAlignment="1" applyProtection="1">
      <alignment horizontal="center"/>
      <protection hidden="1"/>
    </xf>
    <xf numFmtId="0" fontId="8" fillId="3" borderId="15" xfId="0" applyFont="1" applyFill="1" applyBorder="1" applyProtection="1">
      <protection hidden="1"/>
    </xf>
    <xf numFmtId="0" fontId="8" fillId="3" borderId="44" xfId="0" applyFont="1" applyFill="1" applyBorder="1" applyProtection="1">
      <protection hidden="1"/>
    </xf>
    <xf numFmtId="0" fontId="2" fillId="0" borderId="0" xfId="0" quotePrefix="1" applyFont="1" applyAlignment="1" applyProtection="1">
      <alignment horizontal="left"/>
      <protection hidden="1"/>
    </xf>
    <xf numFmtId="0" fontId="38" fillId="0" borderId="0" xfId="0" applyFont="1"/>
    <xf numFmtId="0" fontId="39" fillId="6" borderId="0" xfId="0" applyFont="1" applyFill="1" applyAlignment="1" applyProtection="1">
      <alignment horizontal="center"/>
      <protection hidden="1"/>
    </xf>
    <xf numFmtId="0" fontId="32" fillId="6" borderId="0" xfId="0" applyFont="1" applyFill="1" applyAlignment="1" applyProtection="1">
      <alignment horizontal="right" vertical="center"/>
      <protection hidden="1"/>
    </xf>
    <xf numFmtId="0" fontId="32" fillId="6" borderId="0" xfId="0" applyFont="1" applyFill="1" applyAlignment="1" applyProtection="1">
      <alignment horizontal="center" vertical="center"/>
      <protection hidden="1"/>
    </xf>
    <xf numFmtId="0" fontId="2" fillId="6" borderId="22" xfId="0" applyFont="1" applyFill="1" applyBorder="1" applyProtection="1">
      <protection hidden="1"/>
    </xf>
    <xf numFmtId="0" fontId="2" fillId="3" borderId="16" xfId="0" applyFont="1" applyFill="1" applyBorder="1" applyAlignment="1">
      <alignment horizontal="center"/>
    </xf>
    <xf numFmtId="0" fontId="2" fillId="3" borderId="40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49" fontId="2" fillId="0" borderId="0" xfId="0" applyNumberFormat="1" applyFont="1" applyProtection="1">
      <protection hidden="1"/>
    </xf>
    <xf numFmtId="49" fontId="2" fillId="3" borderId="0" xfId="0" applyNumberFormat="1" applyFont="1" applyFill="1" applyProtection="1">
      <protection hidden="1"/>
    </xf>
    <xf numFmtId="49" fontId="40" fillId="0" borderId="0" xfId="0" quotePrefix="1" applyNumberFormat="1" applyFont="1" applyAlignment="1" applyProtection="1">
      <alignment horizontal="center"/>
      <protection hidden="1"/>
    </xf>
    <xf numFmtId="0" fontId="36" fillId="3" borderId="0" xfId="0" applyFont="1" applyFill="1"/>
    <xf numFmtId="0" fontId="2" fillId="0" borderId="0" xfId="0" quotePrefix="1" applyFont="1" applyAlignment="1" applyProtection="1">
      <alignment horizontal="center"/>
      <protection hidden="1"/>
    </xf>
    <xf numFmtId="0" fontId="40" fillId="0" borderId="0" xfId="0" quotePrefix="1" applyFont="1" applyAlignment="1" applyProtection="1">
      <alignment horizontal="center"/>
      <protection hidden="1"/>
    </xf>
    <xf numFmtId="0" fontId="28" fillId="0" borderId="0" xfId="0" quotePrefix="1" applyFont="1" applyAlignment="1" applyProtection="1">
      <alignment horizontal="center"/>
      <protection hidden="1"/>
    </xf>
    <xf numFmtId="0" fontId="40" fillId="0" borderId="0" xfId="0" applyFont="1" applyAlignment="1" applyProtection="1">
      <alignment horizontal="center"/>
      <protection hidden="1"/>
    </xf>
    <xf numFmtId="4" fontId="1" fillId="0" borderId="3" xfId="0" applyNumberFormat="1" applyFont="1" applyBorder="1" applyAlignment="1">
      <alignment horizontal="center" vertical="center"/>
    </xf>
    <xf numFmtId="4" fontId="7" fillId="0" borderId="0" xfId="1" applyNumberFormat="1" applyFont="1" applyFill="1" applyBorder="1" applyAlignment="1" applyProtection="1">
      <alignment horizontal="center" vertical="center"/>
    </xf>
    <xf numFmtId="168" fontId="1" fillId="0" borderId="4" xfId="0" applyNumberFormat="1" applyFont="1" applyBorder="1" applyAlignment="1">
      <alignment horizontal="center" vertical="center"/>
    </xf>
    <xf numFmtId="168" fontId="7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vertical="center"/>
    </xf>
    <xf numFmtId="0" fontId="3" fillId="0" borderId="14" xfId="0" applyFont="1" applyBorder="1" applyAlignment="1">
      <alignment vertical="center"/>
    </xf>
    <xf numFmtId="0" fontId="41" fillId="0" borderId="0" xfId="0" quotePrefix="1" applyFont="1" applyAlignment="1">
      <alignment horizontal="right"/>
    </xf>
    <xf numFmtId="169" fontId="41" fillId="0" borderId="0" xfId="0" quotePrefix="1" applyNumberFormat="1" applyFont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applyFont="1" applyAlignment="1" applyProtection="1">
      <alignment horizontal="center"/>
      <protection hidden="1"/>
    </xf>
    <xf numFmtId="0" fontId="1" fillId="4" borderId="45" xfId="0" applyFont="1" applyFill="1" applyBorder="1" applyAlignment="1">
      <alignment horizontal="center" vertical="center" wrapText="1"/>
    </xf>
    <xf numFmtId="0" fontId="12" fillId="3" borderId="23" xfId="0" applyFont="1" applyFill="1" applyBorder="1"/>
    <xf numFmtId="0" fontId="44" fillId="0" borderId="46" xfId="0" applyFont="1" applyBorder="1"/>
    <xf numFmtId="0" fontId="18" fillId="0" borderId="0" xfId="0" applyFont="1" applyAlignment="1">
      <alignment vertical="center"/>
    </xf>
    <xf numFmtId="0" fontId="2" fillId="0" borderId="13" xfId="0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8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11" fillId="0" borderId="0" xfId="0" applyFont="1" applyProtection="1">
      <protection hidden="1"/>
    </xf>
    <xf numFmtId="0" fontId="8" fillId="4" borderId="0" xfId="0" applyFont="1" applyFill="1"/>
    <xf numFmtId="0" fontId="12" fillId="4" borderId="0" xfId="0" applyFont="1" applyFill="1"/>
    <xf numFmtId="0" fontId="13" fillId="0" borderId="0" xfId="0" applyFont="1" applyProtection="1">
      <protection hidden="1"/>
    </xf>
    <xf numFmtId="0" fontId="2" fillId="0" borderId="6" xfId="0" applyFont="1" applyBorder="1" applyProtection="1">
      <protection hidden="1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14" fillId="0" borderId="0" xfId="0" applyFont="1" applyAlignment="1" applyProtection="1">
      <alignment vertical="center"/>
      <protection hidden="1"/>
    </xf>
    <xf numFmtId="0" fontId="2" fillId="0" borderId="13" xfId="0" applyFont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14" fillId="0" borderId="13" xfId="0" applyFont="1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22" fillId="3" borderId="0" xfId="0" applyFont="1" applyFill="1" applyAlignment="1">
      <alignment horizontal="left" vertical="center" readingOrder="1"/>
    </xf>
    <xf numFmtId="0" fontId="18" fillId="0" borderId="0" xfId="0" applyFont="1"/>
    <xf numFmtId="0" fontId="14" fillId="0" borderId="14" xfId="0" applyFont="1" applyBorder="1" applyAlignment="1" applyProtection="1">
      <alignment vertical="center"/>
      <protection hidden="1"/>
    </xf>
    <xf numFmtId="0" fontId="2" fillId="0" borderId="14" xfId="0" applyFont="1" applyBorder="1" applyAlignment="1" applyProtection="1">
      <alignment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46" xfId="0" applyFont="1" applyBorder="1" applyAlignment="1" applyProtection="1">
      <alignment vertical="center"/>
      <protection hidden="1"/>
    </xf>
    <xf numFmtId="0" fontId="14" fillId="0" borderId="46" xfId="0" applyFont="1" applyBorder="1" applyAlignment="1" applyProtection="1">
      <alignment vertical="center"/>
      <protection hidden="1"/>
    </xf>
    <xf numFmtId="0" fontId="14" fillId="0" borderId="16" xfId="0" applyFont="1" applyBorder="1" applyAlignment="1" applyProtection="1">
      <alignment vertical="center"/>
      <protection hidden="1"/>
    </xf>
    <xf numFmtId="0" fontId="2" fillId="3" borderId="0" xfId="0" applyFont="1" applyFill="1" applyAlignment="1">
      <alignment vertical="center"/>
    </xf>
    <xf numFmtId="0" fontId="2" fillId="4" borderId="0" xfId="0" applyFont="1" applyFill="1" applyProtection="1">
      <protection hidden="1"/>
    </xf>
    <xf numFmtId="0" fontId="2" fillId="4" borderId="0" xfId="0" applyFont="1" applyFill="1" applyAlignment="1" applyProtection="1">
      <alignment horizontal="left"/>
      <protection hidden="1"/>
    </xf>
    <xf numFmtId="0" fontId="2" fillId="4" borderId="0" xfId="0" applyFont="1" applyFill="1" applyAlignment="1" applyProtection="1">
      <alignment horizontal="center"/>
      <protection hidden="1"/>
    </xf>
    <xf numFmtId="165" fontId="5" fillId="4" borderId="0" xfId="0" applyNumberFormat="1" applyFont="1" applyFill="1" applyAlignment="1" applyProtection="1">
      <alignment horizontal="center" vertical="center"/>
      <protection hidden="1"/>
    </xf>
    <xf numFmtId="0" fontId="20" fillId="0" borderId="0" xfId="0" applyFont="1" applyProtection="1">
      <protection hidden="1"/>
    </xf>
    <xf numFmtId="0" fontId="17" fillId="0" borderId="0" xfId="0" applyFont="1" applyAlignment="1" applyProtection="1">
      <alignment horizontal="center"/>
      <protection hidden="1"/>
    </xf>
    <xf numFmtId="2" fontId="3" fillId="0" borderId="0" xfId="0" applyNumberFormat="1" applyFont="1" applyAlignment="1" applyProtection="1">
      <alignment horizontal="left" vertical="center"/>
      <protection hidden="1"/>
    </xf>
    <xf numFmtId="0" fontId="2" fillId="4" borderId="0" xfId="0" applyFont="1" applyFill="1" applyAlignment="1" applyProtection="1">
      <alignment horizontal="left" vertical="center"/>
      <protection hidden="1"/>
    </xf>
    <xf numFmtId="0" fontId="27" fillId="5" borderId="47" xfId="0" applyFont="1" applyFill="1" applyBorder="1" applyAlignment="1" applyProtection="1">
      <alignment horizontal="center" vertical="center"/>
      <protection locked="0" hidden="1"/>
    </xf>
    <xf numFmtId="0" fontId="45" fillId="0" borderId="0" xfId="0" applyFont="1" applyProtection="1">
      <protection hidden="1"/>
    </xf>
    <xf numFmtId="0" fontId="14" fillId="0" borderId="8" xfId="0" applyFont="1" applyBorder="1" applyAlignment="1" applyProtection="1">
      <alignment horizontal="left"/>
      <protection hidden="1"/>
    </xf>
    <xf numFmtId="4" fontId="1" fillId="0" borderId="3" xfId="0" applyNumberFormat="1" applyFont="1" applyBorder="1" applyAlignment="1" applyProtection="1">
      <alignment horizontal="center" vertical="center"/>
      <protection hidden="1"/>
    </xf>
    <xf numFmtId="168" fontId="1" fillId="0" borderId="4" xfId="0" applyNumberFormat="1" applyFont="1" applyBorder="1" applyAlignment="1" applyProtection="1">
      <alignment horizontal="center" vertical="center"/>
      <protection hidden="1"/>
    </xf>
    <xf numFmtId="0" fontId="12" fillId="0" borderId="0" xfId="0" quotePrefix="1" applyFont="1"/>
    <xf numFmtId="0" fontId="7" fillId="0" borderId="0" xfId="0" applyFont="1"/>
    <xf numFmtId="0" fontId="15" fillId="0" borderId="0" xfId="0" applyFont="1"/>
    <xf numFmtId="167" fontId="7" fillId="0" borderId="0" xfId="1" applyNumberFormat="1" applyFont="1" applyFill="1" applyBorder="1" applyAlignment="1" applyProtection="1">
      <alignment horizontal="center" vertical="center"/>
      <protection hidden="1"/>
    </xf>
    <xf numFmtId="4" fontId="7" fillId="0" borderId="0" xfId="1" applyNumberFormat="1" applyFont="1" applyFill="1" applyBorder="1" applyAlignment="1" applyProtection="1">
      <alignment horizontal="center" vertical="center"/>
      <protection hidden="1"/>
    </xf>
    <xf numFmtId="168" fontId="7" fillId="0" borderId="0" xfId="1" applyNumberFormat="1" applyFont="1" applyFill="1" applyBorder="1" applyAlignment="1" applyProtection="1">
      <alignment horizontal="center" vertical="center"/>
      <protection hidden="1"/>
    </xf>
    <xf numFmtId="166" fontId="1" fillId="0" borderId="0" xfId="0" applyNumberFormat="1" applyFont="1" applyAlignment="1" applyProtection="1">
      <alignment horizontal="center" vertical="center"/>
      <protection hidden="1"/>
    </xf>
    <xf numFmtId="0" fontId="16" fillId="0" borderId="0" xfId="0" applyFont="1" applyProtection="1">
      <protection hidden="1"/>
    </xf>
    <xf numFmtId="2" fontId="47" fillId="0" borderId="0" xfId="0" applyNumberFormat="1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horizontal="left"/>
      <protection hidden="1"/>
    </xf>
    <xf numFmtId="0" fontId="41" fillId="0" borderId="0" xfId="0" quotePrefix="1" applyFont="1" applyAlignment="1" applyProtection="1">
      <alignment horizontal="right"/>
      <protection hidden="1"/>
    </xf>
    <xf numFmtId="169" fontId="41" fillId="0" borderId="0" xfId="0" quotePrefix="1" applyNumberFormat="1" applyFont="1" applyAlignment="1" applyProtection="1">
      <alignment horizontal="left"/>
      <protection hidden="1"/>
    </xf>
    <xf numFmtId="0" fontId="6" fillId="3" borderId="0" xfId="0" applyFont="1" applyFill="1"/>
    <xf numFmtId="0" fontId="46" fillId="0" borderId="0" xfId="0" applyFont="1"/>
    <xf numFmtId="0" fontId="14" fillId="0" borderId="59" xfId="0" applyFont="1" applyBorder="1" applyAlignment="1">
      <alignment horizontal="center"/>
    </xf>
    <xf numFmtId="0" fontId="14" fillId="0" borderId="60" xfId="0" applyFont="1" applyBorder="1" applyAlignment="1">
      <alignment horizontal="center"/>
    </xf>
    <xf numFmtId="0" fontId="14" fillId="0" borderId="61" xfId="0" applyFont="1" applyBorder="1" applyAlignment="1">
      <alignment horizontal="center"/>
    </xf>
    <xf numFmtId="0" fontId="14" fillId="0" borderId="62" xfId="0" applyFont="1" applyBorder="1" applyAlignment="1">
      <alignment horizontal="center"/>
    </xf>
    <xf numFmtId="0" fontId="14" fillId="0" borderId="63" xfId="0" applyFont="1" applyBorder="1" applyAlignment="1">
      <alignment horizontal="center"/>
    </xf>
    <xf numFmtId="0" fontId="14" fillId="0" borderId="63" xfId="0" applyFont="1" applyBorder="1" applyAlignment="1">
      <alignment horizontal="left"/>
    </xf>
    <xf numFmtId="0" fontId="14" fillId="0" borderId="64" xfId="0" applyFont="1" applyBorder="1" applyAlignment="1">
      <alignment horizontal="left"/>
    </xf>
    <xf numFmtId="0" fontId="14" fillId="0" borderId="62" xfId="0" applyFont="1" applyBorder="1" applyAlignment="1">
      <alignment horizontal="left"/>
    </xf>
    <xf numFmtId="0" fontId="14" fillId="0" borderId="64" xfId="0" applyFont="1" applyBorder="1" applyAlignment="1">
      <alignment horizontal="center"/>
    </xf>
    <xf numFmtId="0" fontId="1" fillId="0" borderId="65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6" fontId="1" fillId="0" borderId="32" xfId="0" applyNumberFormat="1" applyFont="1" applyBorder="1" applyAlignment="1">
      <alignment horizontal="center" vertical="center"/>
    </xf>
    <xf numFmtId="166" fontId="1" fillId="0" borderId="34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2" fillId="7" borderId="0" xfId="0" applyFont="1" applyFill="1" applyAlignment="1">
      <alignment horizontal="left" vertical="center" indent="1"/>
    </xf>
    <xf numFmtId="0" fontId="2" fillId="3" borderId="0" xfId="0" applyFont="1" applyFill="1" applyAlignment="1">
      <alignment horizontal="left" vertical="center"/>
    </xf>
    <xf numFmtId="0" fontId="1" fillId="0" borderId="4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/>
    </xf>
    <xf numFmtId="166" fontId="1" fillId="0" borderId="10" xfId="0" applyNumberFormat="1" applyFont="1" applyBorder="1" applyAlignment="1">
      <alignment horizontal="center" vertical="center"/>
    </xf>
    <xf numFmtId="166" fontId="1" fillId="0" borderId="33" xfId="0" applyNumberFormat="1" applyFont="1" applyBorder="1" applyAlignment="1">
      <alignment horizontal="center" vertical="center"/>
    </xf>
    <xf numFmtId="0" fontId="25" fillId="8" borderId="0" xfId="0" applyFont="1" applyFill="1"/>
    <xf numFmtId="0" fontId="25" fillId="3" borderId="0" xfId="0" applyFont="1" applyFill="1"/>
    <xf numFmtId="170" fontId="25" fillId="8" borderId="0" xfId="0" applyNumberFormat="1" applyFont="1" applyFill="1" applyAlignment="1">
      <alignment horizontal="center"/>
    </xf>
    <xf numFmtId="0" fontId="13" fillId="3" borderId="67" xfId="0" applyFont="1" applyFill="1" applyBorder="1" applyAlignment="1">
      <alignment horizontal="left" indent="1"/>
    </xf>
    <xf numFmtId="0" fontId="13" fillId="3" borderId="68" xfId="0" applyFont="1" applyFill="1" applyBorder="1" applyAlignment="1">
      <alignment horizontal="left" indent="1"/>
    </xf>
    <xf numFmtId="0" fontId="13" fillId="3" borderId="68" xfId="0" applyFont="1" applyFill="1" applyBorder="1"/>
    <xf numFmtId="0" fontId="2" fillId="3" borderId="68" xfId="0" applyFont="1" applyFill="1" applyBorder="1" applyAlignment="1">
      <alignment horizontal="left"/>
    </xf>
    <xf numFmtId="0" fontId="8" fillId="3" borderId="68" xfId="0" applyFont="1" applyFill="1" applyBorder="1"/>
    <xf numFmtId="0" fontId="8" fillId="3" borderId="69" xfId="0" applyFont="1" applyFill="1" applyBorder="1"/>
    <xf numFmtId="0" fontId="13" fillId="3" borderId="11" xfId="0" applyFont="1" applyFill="1" applyBorder="1" applyAlignment="1">
      <alignment horizontal="left" vertical="center" indent="1"/>
    </xf>
    <xf numFmtId="0" fontId="13" fillId="3" borderId="0" xfId="0" applyFont="1" applyFill="1" applyAlignment="1">
      <alignment horizontal="left" vertical="center" indent="1"/>
    </xf>
    <xf numFmtId="0" fontId="13" fillId="3" borderId="0" xfId="0" applyFont="1" applyFill="1" applyAlignment="1">
      <alignment vertical="center"/>
    </xf>
    <xf numFmtId="0" fontId="8" fillId="3" borderId="12" xfId="0" applyFont="1" applyFill="1" applyBorder="1"/>
    <xf numFmtId="0" fontId="2" fillId="3" borderId="12" xfId="0" applyFont="1" applyFill="1" applyBorder="1" applyAlignment="1">
      <alignment horizontal="left" vertical="center"/>
    </xf>
    <xf numFmtId="0" fontId="13" fillId="5" borderId="70" xfId="0" applyFont="1" applyFill="1" applyBorder="1" applyAlignment="1">
      <alignment horizontal="left" vertical="center" indent="1"/>
    </xf>
    <xf numFmtId="0" fontId="13" fillId="3" borderId="71" xfId="0" applyFont="1" applyFill="1" applyBorder="1" applyAlignment="1">
      <alignment vertical="center"/>
    </xf>
    <xf numFmtId="49" fontId="40" fillId="0" borderId="0" xfId="0" quotePrefix="1" applyNumberFormat="1" applyFont="1" applyAlignment="1" applyProtection="1">
      <alignment horizontal="left"/>
      <protection hidden="1"/>
    </xf>
    <xf numFmtId="0" fontId="17" fillId="3" borderId="17" xfId="0" applyFont="1" applyFill="1" applyBorder="1" applyAlignment="1" applyProtection="1">
      <alignment horizontal="center" vertical="center"/>
      <protection locked="0"/>
    </xf>
    <xf numFmtId="0" fontId="1" fillId="3" borderId="5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17" fillId="3" borderId="3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 wrapText="1"/>
      <protection locked="0"/>
    </xf>
    <xf numFmtId="2" fontId="7" fillId="3" borderId="29" xfId="0" applyNumberFormat="1" applyFont="1" applyFill="1" applyBorder="1" applyAlignment="1" applyProtection="1">
      <alignment horizontal="center" vertical="center"/>
      <protection locked="0"/>
    </xf>
    <xf numFmtId="1" fontId="1" fillId="3" borderId="3" xfId="0" applyNumberFormat="1" applyFont="1" applyFill="1" applyBorder="1" applyAlignment="1" applyProtection="1">
      <alignment horizontal="center" vertical="center"/>
      <protection locked="0"/>
    </xf>
    <xf numFmtId="1" fontId="1" fillId="3" borderId="25" xfId="0" applyNumberFormat="1" applyFont="1" applyFill="1" applyBorder="1" applyAlignment="1" applyProtection="1">
      <alignment horizontal="center" vertical="center"/>
      <protection locked="0"/>
    </xf>
    <xf numFmtId="2" fontId="1" fillId="3" borderId="5" xfId="0" applyNumberFormat="1" applyFont="1" applyFill="1" applyBorder="1" applyAlignment="1" applyProtection="1">
      <alignment horizontal="center" vertical="center" wrapText="1"/>
      <protection locked="0"/>
    </xf>
    <xf numFmtId="2" fontId="1" fillId="3" borderId="25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72" xfId="0" applyFont="1" applyFill="1" applyBorder="1" applyAlignment="1" applyProtection="1">
      <alignment horizontal="center" vertical="center" wrapText="1"/>
      <protection hidden="1"/>
    </xf>
    <xf numFmtId="2" fontId="1" fillId="3" borderId="3" xfId="0" applyNumberFormat="1" applyFont="1" applyFill="1" applyBorder="1" applyAlignment="1" applyProtection="1">
      <alignment horizontal="center" vertical="center"/>
      <protection locked="0"/>
    </xf>
    <xf numFmtId="0" fontId="1" fillId="3" borderId="49" xfId="0" applyFont="1" applyFill="1" applyBorder="1" applyAlignment="1" applyProtection="1">
      <alignment horizontal="center" vertical="center"/>
      <protection locked="0"/>
    </xf>
    <xf numFmtId="0" fontId="1" fillId="3" borderId="10" xfId="0" applyFont="1" applyFill="1" applyBorder="1" applyAlignment="1" applyProtection="1">
      <alignment horizontal="center" vertical="center"/>
      <protection locked="0"/>
    </xf>
    <xf numFmtId="0" fontId="1" fillId="3" borderId="10" xfId="0" applyFont="1" applyFill="1" applyBorder="1" applyAlignment="1" applyProtection="1">
      <alignment horizontal="center" vertical="center" wrapText="1"/>
      <protection locked="0"/>
    </xf>
    <xf numFmtId="2" fontId="1" fillId="3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34" xfId="0" applyFont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48" fillId="3" borderId="0" xfId="0" applyFont="1" applyFill="1"/>
    <xf numFmtId="0" fontId="49" fillId="3" borderId="0" xfId="0" applyFont="1" applyFill="1"/>
    <xf numFmtId="0" fontId="48" fillId="0" borderId="0" xfId="0" applyFont="1" applyAlignment="1">
      <alignment horizontal="left"/>
    </xf>
    <xf numFmtId="0" fontId="49" fillId="0" borderId="0" xfId="0" applyFont="1"/>
    <xf numFmtId="0" fontId="49" fillId="0" borderId="0" xfId="0" applyFont="1" applyAlignment="1">
      <alignment vertical="top"/>
    </xf>
    <xf numFmtId="0" fontId="49" fillId="0" borderId="0" xfId="0" applyFont="1" applyAlignment="1">
      <alignment vertical="center"/>
    </xf>
    <xf numFmtId="0" fontId="48" fillId="0" borderId="0" xfId="0" applyFont="1" applyAlignment="1">
      <alignment horizontal="left" vertical="top"/>
    </xf>
    <xf numFmtId="0" fontId="12" fillId="3" borderId="22" xfId="0" applyFont="1" applyFill="1" applyBorder="1"/>
    <xf numFmtId="0" fontId="12" fillId="3" borderId="2" xfId="0" applyFont="1" applyFill="1" applyBorder="1"/>
    <xf numFmtId="0" fontId="12" fillId="0" borderId="23" xfId="0" applyFont="1" applyBorder="1"/>
    <xf numFmtId="0" fontId="49" fillId="0" borderId="0" xfId="0" quotePrefix="1" applyFont="1" applyAlignment="1" applyProtection="1">
      <alignment horizontal="center"/>
      <protection hidden="1"/>
    </xf>
    <xf numFmtId="0" fontId="49" fillId="0" borderId="0" xfId="0" applyFont="1" applyProtection="1">
      <protection hidden="1"/>
    </xf>
    <xf numFmtId="0" fontId="50" fillId="5" borderId="0" xfId="0" applyFont="1" applyFill="1" applyAlignment="1" applyProtection="1">
      <alignment vertical="center"/>
      <protection hidden="1"/>
    </xf>
    <xf numFmtId="0" fontId="51" fillId="6" borderId="0" xfId="0" applyFont="1" applyFill="1" applyProtection="1">
      <protection hidden="1"/>
    </xf>
    <xf numFmtId="0" fontId="51" fillId="6" borderId="23" xfId="0" applyFont="1" applyFill="1" applyBorder="1" applyAlignment="1" applyProtection="1">
      <alignment horizontal="left" vertical="center" indent="1"/>
      <protection hidden="1"/>
    </xf>
    <xf numFmtId="0" fontId="51" fillId="6" borderId="0" xfId="0" applyFont="1" applyFill="1" applyAlignment="1" applyProtection="1">
      <alignment vertical="center"/>
      <protection hidden="1"/>
    </xf>
    <xf numFmtId="0" fontId="50" fillId="6" borderId="0" xfId="0" applyFont="1" applyFill="1" applyAlignment="1" applyProtection="1">
      <alignment horizontal="left" vertical="center"/>
      <protection hidden="1"/>
    </xf>
    <xf numFmtId="0" fontId="49" fillId="0" borderId="0" xfId="0" quotePrefix="1" applyFont="1" applyAlignment="1" applyProtection="1">
      <alignment horizontal="left"/>
      <protection hidden="1"/>
    </xf>
    <xf numFmtId="0" fontId="2" fillId="6" borderId="0" xfId="0" applyFont="1" applyFill="1" applyAlignment="1" applyProtection="1">
      <alignment horizontal="center"/>
      <protection hidden="1"/>
    </xf>
    <xf numFmtId="0" fontId="2" fillId="6" borderId="46" xfId="0" applyFont="1" applyFill="1" applyBorder="1" applyProtection="1">
      <protection hidden="1"/>
    </xf>
    <xf numFmtId="0" fontId="2" fillId="6" borderId="73" xfId="0" applyFont="1" applyFill="1" applyBorder="1" applyProtection="1">
      <protection hidden="1"/>
    </xf>
    <xf numFmtId="0" fontId="2" fillId="6" borderId="23" xfId="0" applyFont="1" applyFill="1" applyBorder="1" applyProtection="1">
      <protection hidden="1"/>
    </xf>
    <xf numFmtId="0" fontId="13" fillId="6" borderId="23" xfId="0" applyFont="1" applyFill="1" applyBorder="1" applyProtection="1">
      <protection hidden="1"/>
    </xf>
    <xf numFmtId="0" fontId="13" fillId="6" borderId="0" xfId="0" applyFont="1" applyFill="1" applyAlignment="1" applyProtection="1">
      <alignment horizontal="left"/>
      <protection hidden="1"/>
    </xf>
    <xf numFmtId="0" fontId="13" fillId="6" borderId="0" xfId="0" applyFont="1" applyFill="1" applyAlignment="1" applyProtection="1">
      <alignment horizontal="center"/>
      <protection hidden="1"/>
    </xf>
    <xf numFmtId="0" fontId="13" fillId="5" borderId="68" xfId="0" applyFont="1" applyFill="1" applyBorder="1" applyAlignment="1">
      <alignment horizontal="left" vertical="center" indent="1"/>
    </xf>
    <xf numFmtId="0" fontId="56" fillId="9" borderId="0" xfId="0" applyFont="1" applyFill="1" applyAlignment="1">
      <alignment vertical="center"/>
    </xf>
    <xf numFmtId="0" fontId="12" fillId="9" borderId="0" xfId="0" applyFont="1" applyFill="1" applyAlignment="1">
      <alignment vertical="center"/>
    </xf>
    <xf numFmtId="0" fontId="12" fillId="4" borderId="0" xfId="0" applyFont="1" applyFill="1" applyAlignment="1">
      <alignment vertical="center"/>
    </xf>
    <xf numFmtId="0" fontId="57" fillId="4" borderId="0" xfId="0" applyFont="1" applyFill="1" applyAlignment="1">
      <alignment horizontal="center" vertical="center"/>
    </xf>
    <xf numFmtId="0" fontId="57" fillId="4" borderId="19" xfId="0" applyFont="1" applyFill="1" applyBorder="1" applyAlignment="1">
      <alignment vertical="center"/>
    </xf>
    <xf numFmtId="0" fontId="52" fillId="4" borderId="19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54" fillId="4" borderId="19" xfId="0" applyFont="1" applyFill="1" applyBorder="1" applyAlignment="1">
      <alignment horizontal="center" vertical="center"/>
    </xf>
    <xf numFmtId="0" fontId="53" fillId="4" borderId="19" xfId="0" applyFont="1" applyFill="1" applyBorder="1" applyAlignment="1">
      <alignment horizontal="center" vertical="center"/>
    </xf>
    <xf numFmtId="0" fontId="52" fillId="4" borderId="0" xfId="0" applyFont="1" applyFill="1" applyAlignment="1">
      <alignment horizontal="right" vertical="center"/>
    </xf>
    <xf numFmtId="0" fontId="57" fillId="4" borderId="0" xfId="0" applyFont="1" applyFill="1" applyAlignment="1">
      <alignment vertical="center"/>
    </xf>
    <xf numFmtId="0" fontId="53" fillId="4" borderId="0" xfId="0" applyFont="1" applyFill="1" applyAlignment="1">
      <alignment horizontal="right" vertical="center"/>
    </xf>
    <xf numFmtId="0" fontId="54" fillId="4" borderId="0" xfId="0" applyFont="1" applyFill="1" applyAlignment="1">
      <alignment horizontal="right" vertical="center"/>
    </xf>
    <xf numFmtId="0" fontId="26" fillId="6" borderId="46" xfId="0" applyFont="1" applyFill="1" applyBorder="1" applyProtection="1">
      <protection hidden="1"/>
    </xf>
    <xf numFmtId="0" fontId="44" fillId="0" borderId="0" xfId="0" applyFont="1"/>
    <xf numFmtId="0" fontId="12" fillId="3" borderId="23" xfId="0" applyFont="1" applyFill="1" applyBorder="1" applyAlignment="1">
      <alignment horizontal="center"/>
    </xf>
    <xf numFmtId="0" fontId="44" fillId="0" borderId="0" xfId="0" applyFont="1" applyAlignment="1">
      <alignment horizontal="center"/>
    </xf>
    <xf numFmtId="0" fontId="44" fillId="0" borderId="22" xfId="0" applyFont="1" applyBorder="1" applyAlignment="1">
      <alignment horizontal="center"/>
    </xf>
    <xf numFmtId="0" fontId="12" fillId="3" borderId="46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/>
    </xf>
    <xf numFmtId="0" fontId="44" fillId="0" borderId="23" xfId="0" applyFont="1" applyBorder="1" applyAlignment="1">
      <alignment horizontal="center"/>
    </xf>
    <xf numFmtId="0" fontId="12" fillId="3" borderId="74" xfId="0" applyFont="1" applyFill="1" applyBorder="1" applyAlignment="1">
      <alignment horizontal="center"/>
    </xf>
    <xf numFmtId="0" fontId="12" fillId="3" borderId="75" xfId="0" applyFont="1" applyFill="1" applyBorder="1" applyAlignment="1">
      <alignment horizontal="center"/>
    </xf>
    <xf numFmtId="0" fontId="12" fillId="0" borderId="76" xfId="0" applyFont="1" applyBorder="1"/>
    <xf numFmtId="0" fontId="58" fillId="0" borderId="0" xfId="0" applyFont="1" applyAlignment="1" applyProtection="1">
      <alignment horizontal="right" vertical="center"/>
      <protection hidden="1"/>
    </xf>
    <xf numFmtId="0" fontId="23" fillId="0" borderId="0" xfId="0" applyFont="1" applyAlignment="1">
      <alignment horizontal="left" readingOrder="1"/>
    </xf>
    <xf numFmtId="0" fontId="30" fillId="3" borderId="0" xfId="0" applyFont="1" applyFill="1" applyAlignment="1">
      <alignment horizontal="left" readingOrder="1"/>
    </xf>
    <xf numFmtId="0" fontId="3" fillId="0" borderId="0" xfId="0" applyFont="1" applyAlignment="1" applyProtection="1">
      <alignment vertical="center"/>
      <protection hidden="1"/>
    </xf>
    <xf numFmtId="0" fontId="3" fillId="0" borderId="14" xfId="0" applyFont="1" applyBorder="1" applyAlignment="1" applyProtection="1">
      <alignment vertical="center"/>
      <protection hidden="1"/>
    </xf>
    <xf numFmtId="0" fontId="48" fillId="3" borderId="0" xfId="0" applyFont="1" applyFill="1" applyAlignment="1">
      <alignment horizontal="right"/>
    </xf>
    <xf numFmtId="2" fontId="19" fillId="3" borderId="0" xfId="0" applyNumberFormat="1" applyFont="1" applyFill="1" applyAlignment="1">
      <alignment horizontal="right"/>
    </xf>
    <xf numFmtId="0" fontId="51" fillId="6" borderId="0" xfId="0" applyFont="1" applyFill="1" applyAlignment="1" applyProtection="1">
      <alignment horizontal="center"/>
      <protection hidden="1"/>
    </xf>
    <xf numFmtId="0" fontId="31" fillId="6" borderId="0" xfId="0" applyFont="1" applyFill="1" applyAlignment="1" applyProtection="1">
      <alignment horizontal="center"/>
      <protection hidden="1"/>
    </xf>
    <xf numFmtId="0" fontId="23" fillId="3" borderId="0" xfId="0" applyFont="1" applyFill="1"/>
    <xf numFmtId="0" fontId="63" fillId="0" borderId="0" xfId="0" applyFont="1" applyAlignment="1">
      <alignment vertical="center"/>
    </xf>
    <xf numFmtId="0" fontId="64" fillId="4" borderId="0" xfId="0" applyFont="1" applyFill="1" applyProtection="1">
      <protection hidden="1"/>
    </xf>
    <xf numFmtId="0" fontId="43" fillId="0" borderId="0" xfId="0" applyFont="1" applyAlignment="1">
      <alignment horizontal="right"/>
    </xf>
    <xf numFmtId="0" fontId="63" fillId="0" borderId="0" xfId="0" applyFont="1" applyAlignment="1" applyProtection="1">
      <alignment horizontal="left"/>
      <protection hidden="1"/>
    </xf>
    <xf numFmtId="0" fontId="13" fillId="6" borderId="23" xfId="0" applyFont="1" applyFill="1" applyBorder="1" applyAlignment="1" applyProtection="1">
      <alignment horizontal="left"/>
      <protection hidden="1"/>
    </xf>
    <xf numFmtId="0" fontId="2" fillId="6" borderId="23" xfId="0" applyFont="1" applyFill="1" applyBorder="1" applyAlignment="1" applyProtection="1">
      <alignment horizontal="left"/>
      <protection hidden="1"/>
    </xf>
    <xf numFmtId="0" fontId="55" fillId="4" borderId="0" xfId="0" applyFont="1" applyFill="1" applyAlignment="1">
      <alignment horizontal="center" vertical="center"/>
    </xf>
    <xf numFmtId="0" fontId="53" fillId="9" borderId="19" xfId="0" applyFont="1" applyFill="1" applyBorder="1" applyAlignment="1">
      <alignment horizontal="center" vertical="center"/>
    </xf>
    <xf numFmtId="0" fontId="54" fillId="11" borderId="19" xfId="0" applyFont="1" applyFill="1" applyBorder="1" applyAlignment="1">
      <alignment horizontal="center" vertical="center"/>
    </xf>
    <xf numFmtId="0" fontId="35" fillId="0" borderId="0" xfId="0" applyFont="1"/>
    <xf numFmtId="0" fontId="17" fillId="0" borderId="0" xfId="0" applyFont="1" applyAlignment="1">
      <alignment horizontal="center" vertical="center"/>
    </xf>
    <xf numFmtId="0" fontId="17" fillId="0" borderId="0" xfId="0" applyFont="1"/>
    <xf numFmtId="0" fontId="66" fillId="0" borderId="0" xfId="0" applyFont="1"/>
    <xf numFmtId="0" fontId="68" fillId="0" borderId="0" xfId="0" applyFont="1"/>
    <xf numFmtId="0" fontId="69" fillId="0" borderId="0" xfId="0" applyFont="1"/>
    <xf numFmtId="0" fontId="70" fillId="0" borderId="0" xfId="0" applyFont="1"/>
    <xf numFmtId="0" fontId="69" fillId="0" borderId="0" xfId="0" applyFont="1" applyAlignment="1">
      <alignment horizontal="center" vertical="center"/>
    </xf>
    <xf numFmtId="0" fontId="69" fillId="0" borderId="0" xfId="0" applyFont="1" applyAlignment="1">
      <alignment horizontal="right" vertical="center"/>
    </xf>
    <xf numFmtId="0" fontId="69" fillId="0" borderId="0" xfId="0" applyFont="1" applyAlignment="1">
      <alignment horizontal="left" vertical="center"/>
    </xf>
    <xf numFmtId="0" fontId="69" fillId="0" borderId="0" xfId="0" applyFont="1" applyAlignment="1">
      <alignment vertical="center"/>
    </xf>
    <xf numFmtId="0" fontId="66" fillId="0" borderId="0" xfId="0" applyFont="1" applyAlignment="1">
      <alignment vertical="center"/>
    </xf>
    <xf numFmtId="0" fontId="35" fillId="0" borderId="0" xfId="0" applyFont="1" applyAlignment="1">
      <alignment horizontal="right" vertical="center"/>
    </xf>
    <xf numFmtId="0" fontId="71" fillId="0" borderId="0" xfId="0" applyFont="1"/>
    <xf numFmtId="0" fontId="0" fillId="0" borderId="77" xfId="0" applyBorder="1"/>
    <xf numFmtId="0" fontId="2" fillId="4" borderId="77" xfId="0" applyFont="1" applyFill="1" applyBorder="1" applyProtection="1">
      <protection hidden="1"/>
    </xf>
    <xf numFmtId="0" fontId="2" fillId="4" borderId="77" xfId="0" applyFont="1" applyFill="1" applyBorder="1" applyAlignment="1" applyProtection="1">
      <alignment vertical="center"/>
      <protection hidden="1"/>
    </xf>
    <xf numFmtId="0" fontId="2" fillId="4" borderId="78" xfId="0" applyFont="1" applyFill="1" applyBorder="1" applyAlignment="1" applyProtection="1">
      <alignment vertical="center"/>
      <protection hidden="1"/>
    </xf>
    <xf numFmtId="0" fontId="72" fillId="4" borderId="0" xfId="0" applyFont="1" applyFill="1"/>
    <xf numFmtId="0" fontId="2" fillId="0" borderId="0" xfId="0" applyFont="1" applyAlignment="1">
      <alignment horizontal="right" vertical="center"/>
    </xf>
    <xf numFmtId="0" fontId="4" fillId="0" borderId="74" xfId="0" applyFont="1" applyBorder="1" applyAlignment="1">
      <alignment vertical="center"/>
    </xf>
    <xf numFmtId="0" fontId="14" fillId="0" borderId="76" xfId="0" applyFont="1" applyBorder="1" applyAlignment="1">
      <alignment vertical="center"/>
    </xf>
    <xf numFmtId="0" fontId="2" fillId="0" borderId="76" xfId="0" applyFont="1" applyBorder="1"/>
    <xf numFmtId="0" fontId="17" fillId="3" borderId="76" xfId="0" applyFont="1" applyFill="1" applyBorder="1" applyAlignment="1" applyProtection="1">
      <alignment horizontal="center" vertical="center"/>
      <protection locked="0"/>
    </xf>
    <xf numFmtId="49" fontId="17" fillId="3" borderId="76" xfId="0" applyNumberFormat="1" applyFont="1" applyFill="1" applyBorder="1" applyAlignment="1" applyProtection="1">
      <alignment horizontal="center" vertical="center"/>
      <protection locked="0"/>
    </xf>
    <xf numFmtId="0" fontId="2" fillId="0" borderId="76" xfId="0" applyFont="1" applyBorder="1" applyAlignment="1">
      <alignment vertical="center"/>
    </xf>
    <xf numFmtId="0" fontId="2" fillId="0" borderId="46" xfId="0" applyFont="1" applyBorder="1"/>
    <xf numFmtId="0" fontId="14" fillId="0" borderId="46" xfId="0" applyFont="1" applyBorder="1" applyAlignment="1">
      <alignment vertical="center"/>
    </xf>
    <xf numFmtId="165" fontId="17" fillId="0" borderId="46" xfId="0" applyNumberFormat="1" applyFont="1" applyBorder="1" applyAlignment="1">
      <alignment horizontal="center" vertical="center"/>
    </xf>
    <xf numFmtId="0" fontId="14" fillId="0" borderId="48" xfId="0" applyFont="1" applyBorder="1" applyAlignment="1">
      <alignment horizontal="center"/>
    </xf>
    <xf numFmtId="0" fontId="2" fillId="3" borderId="46" xfId="0" applyFont="1" applyFill="1" applyBorder="1"/>
    <xf numFmtId="0" fontId="3" fillId="0" borderId="48" xfId="0" applyFont="1" applyBorder="1" applyAlignment="1">
      <alignment horizontal="center"/>
    </xf>
    <xf numFmtId="0" fontId="2" fillId="3" borderId="74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center" vertical="center"/>
    </xf>
    <xf numFmtId="0" fontId="2" fillId="3" borderId="76" xfId="0" applyFont="1" applyFill="1" applyBorder="1" applyAlignment="1">
      <alignment horizontal="center" vertical="center"/>
    </xf>
    <xf numFmtId="0" fontId="12" fillId="3" borderId="79" xfId="0" applyFont="1" applyFill="1" applyBorder="1" applyAlignment="1">
      <alignment horizontal="center"/>
    </xf>
    <xf numFmtId="0" fontId="12" fillId="3" borderId="76" xfId="0" applyFont="1" applyFill="1" applyBorder="1" applyAlignment="1">
      <alignment horizontal="center"/>
    </xf>
    <xf numFmtId="0" fontId="44" fillId="0" borderId="79" xfId="0" applyFont="1" applyBorder="1" applyAlignment="1">
      <alignment horizontal="center"/>
    </xf>
    <xf numFmtId="0" fontId="14" fillId="0" borderId="48" xfId="0" applyFont="1" applyBorder="1" applyProtection="1">
      <protection hidden="1"/>
    </xf>
    <xf numFmtId="0" fontId="3" fillId="0" borderId="48" xfId="0" applyFont="1" applyBorder="1" applyAlignment="1" applyProtection="1">
      <alignment horizontal="center"/>
      <protection hidden="1"/>
    </xf>
    <xf numFmtId="0" fontId="12" fillId="3" borderId="80" xfId="0" applyFont="1" applyFill="1" applyBorder="1"/>
    <xf numFmtId="0" fontId="2" fillId="3" borderId="76" xfId="0" applyFont="1" applyFill="1" applyBorder="1" applyProtection="1">
      <protection hidden="1"/>
    </xf>
    <xf numFmtId="0" fontId="2" fillId="6" borderId="76" xfId="0" applyFont="1" applyFill="1" applyBorder="1" applyProtection="1">
      <protection hidden="1"/>
    </xf>
    <xf numFmtId="0" fontId="2" fillId="6" borderId="76" xfId="0" applyFont="1" applyFill="1" applyBorder="1" applyAlignment="1" applyProtection="1">
      <alignment horizontal="center"/>
      <protection hidden="1"/>
    </xf>
    <xf numFmtId="0" fontId="2" fillId="3" borderId="76" xfId="0" applyFont="1" applyFill="1" applyBorder="1" applyAlignment="1" applyProtection="1">
      <alignment horizontal="center"/>
      <protection hidden="1"/>
    </xf>
    <xf numFmtId="0" fontId="2" fillId="0" borderId="46" xfId="0" applyFont="1" applyBorder="1" applyProtection="1">
      <protection hidden="1"/>
    </xf>
    <xf numFmtId="0" fontId="2" fillId="3" borderId="46" xfId="0" applyFont="1" applyFill="1" applyBorder="1" applyProtection="1">
      <protection hidden="1"/>
    </xf>
    <xf numFmtId="0" fontId="8" fillId="3" borderId="46" xfId="0" applyFont="1" applyFill="1" applyBorder="1" applyProtection="1">
      <protection hidden="1"/>
    </xf>
    <xf numFmtId="0" fontId="2" fillId="0" borderId="76" xfId="0" applyFont="1" applyBorder="1" applyProtection="1">
      <protection hidden="1"/>
    </xf>
    <xf numFmtId="0" fontId="8" fillId="3" borderId="81" xfId="0" applyFont="1" applyFill="1" applyBorder="1" applyProtection="1">
      <protection hidden="1"/>
    </xf>
    <xf numFmtId="0" fontId="2" fillId="0" borderId="80" xfId="0" applyFont="1" applyBorder="1" applyAlignment="1" applyProtection="1">
      <alignment vertical="center"/>
      <protection hidden="1"/>
    </xf>
    <xf numFmtId="0" fontId="14" fillId="0" borderId="76" xfId="0" applyFont="1" applyBorder="1" applyAlignment="1" applyProtection="1">
      <alignment vertical="center"/>
      <protection hidden="1"/>
    </xf>
    <xf numFmtId="0" fontId="2" fillId="0" borderId="76" xfId="0" applyFont="1" applyBorder="1" applyAlignment="1" applyProtection="1">
      <alignment vertical="center"/>
      <protection hidden="1"/>
    </xf>
    <xf numFmtId="0" fontId="2" fillId="0" borderId="2" xfId="0" applyFont="1" applyBorder="1" applyAlignment="1" applyProtection="1">
      <alignment vertical="center"/>
      <protection hidden="1"/>
    </xf>
    <xf numFmtId="0" fontId="14" fillId="0" borderId="7" xfId="0" applyFont="1" applyBorder="1" applyAlignment="1" applyProtection="1">
      <alignment horizontal="center"/>
      <protection hidden="1"/>
    </xf>
    <xf numFmtId="0" fontId="14" fillId="0" borderId="82" xfId="0" applyFont="1" applyBorder="1" applyAlignment="1" applyProtection="1">
      <alignment horizontal="left"/>
      <protection hidden="1"/>
    </xf>
    <xf numFmtId="0" fontId="14" fillId="0" borderId="7" xfId="0" applyFont="1" applyBorder="1" applyAlignment="1" applyProtection="1">
      <alignment horizontal="left"/>
      <protection hidden="1"/>
    </xf>
    <xf numFmtId="0" fontId="12" fillId="0" borderId="80" xfId="0" applyFont="1" applyBorder="1"/>
    <xf numFmtId="0" fontId="12" fillId="0" borderId="79" xfId="0" applyFont="1" applyBorder="1"/>
    <xf numFmtId="0" fontId="12" fillId="0" borderId="75" xfId="0" applyFont="1" applyBorder="1"/>
    <xf numFmtId="0" fontId="2" fillId="3" borderId="0" xfId="0" applyFont="1" applyFill="1" applyAlignment="1" applyProtection="1">
      <alignment horizontal="left" vertical="center"/>
      <protection hidden="1"/>
    </xf>
    <xf numFmtId="0" fontId="17" fillId="3" borderId="14" xfId="0" applyFont="1" applyFill="1" applyBorder="1" applyAlignment="1" applyProtection="1">
      <alignment horizontal="left" vertical="center"/>
      <protection locked="0"/>
    </xf>
    <xf numFmtId="0" fontId="17" fillId="3" borderId="0" xfId="0" applyFont="1" applyFill="1" applyAlignment="1" applyProtection="1">
      <alignment horizontal="left" vertical="center"/>
      <protection locked="0"/>
    </xf>
    <xf numFmtId="0" fontId="17" fillId="3" borderId="76" xfId="0" applyFont="1" applyFill="1" applyBorder="1" applyAlignment="1" applyProtection="1">
      <alignment horizontal="left" vertical="center"/>
      <protection locked="0"/>
    </xf>
    <xf numFmtId="0" fontId="3" fillId="0" borderId="26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7" xfId="0" applyFont="1" applyBorder="1" applyAlignment="1">
      <alignment horizontal="center"/>
    </xf>
    <xf numFmtId="0" fontId="27" fillId="5" borderId="18" xfId="0" applyFont="1" applyFill="1" applyBorder="1" applyAlignment="1" applyProtection="1">
      <alignment horizontal="center" vertical="center"/>
      <protection locked="0"/>
    </xf>
    <xf numFmtId="0" fontId="27" fillId="5" borderId="19" xfId="0" applyFont="1" applyFill="1" applyBorder="1" applyAlignment="1" applyProtection="1">
      <alignment horizontal="center" vertical="center"/>
      <protection locked="0"/>
    </xf>
    <xf numFmtId="0" fontId="27" fillId="5" borderId="20" xfId="0" applyFont="1" applyFill="1" applyBorder="1" applyAlignment="1" applyProtection="1">
      <alignment horizontal="center" vertical="center"/>
      <protection locked="0"/>
    </xf>
    <xf numFmtId="14" fontId="17" fillId="3" borderId="76" xfId="0" applyNumberFormat="1" applyFont="1" applyFill="1" applyBorder="1" applyAlignment="1" applyProtection="1">
      <alignment horizontal="left" vertical="center"/>
      <protection locked="0"/>
    </xf>
    <xf numFmtId="0" fontId="17" fillId="3" borderId="75" xfId="0" applyFont="1" applyFill="1" applyBorder="1" applyAlignment="1" applyProtection="1">
      <alignment horizontal="left" vertical="center"/>
      <protection locked="0"/>
    </xf>
    <xf numFmtId="14" fontId="17" fillId="3" borderId="46" xfId="0" applyNumberFormat="1" applyFont="1" applyFill="1" applyBorder="1" applyAlignment="1" applyProtection="1">
      <alignment horizontal="center" vertical="center"/>
      <protection locked="0"/>
    </xf>
    <xf numFmtId="14" fontId="17" fillId="3" borderId="76" xfId="0" applyNumberFormat="1" applyFont="1" applyFill="1" applyBorder="1" applyAlignment="1" applyProtection="1">
      <alignment horizontal="center" vertical="center"/>
      <protection locked="0"/>
    </xf>
    <xf numFmtId="0" fontId="17" fillId="3" borderId="46" xfId="0" applyFont="1" applyFill="1" applyBorder="1" applyAlignment="1" applyProtection="1">
      <alignment horizontal="center" vertical="center"/>
      <protection locked="0"/>
    </xf>
    <xf numFmtId="0" fontId="17" fillId="3" borderId="76" xfId="0" applyFont="1" applyFill="1" applyBorder="1" applyAlignment="1" applyProtection="1">
      <alignment horizontal="center" vertical="center"/>
      <protection locked="0"/>
    </xf>
    <xf numFmtId="0" fontId="60" fillId="3" borderId="0" xfId="0" applyFont="1" applyFill="1" applyAlignment="1" applyProtection="1">
      <alignment horizontal="left" vertical="center" indent="1"/>
      <protection locked="0"/>
    </xf>
    <xf numFmtId="0" fontId="60" fillId="3" borderId="76" xfId="0" applyFont="1" applyFill="1" applyBorder="1" applyAlignment="1" applyProtection="1">
      <alignment horizontal="left" vertical="center" indent="1"/>
      <protection locked="0"/>
    </xf>
    <xf numFmtId="0" fontId="3" fillId="0" borderId="26" xfId="0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27" xfId="0" applyFont="1" applyBorder="1" applyAlignment="1" applyProtection="1">
      <alignment horizontal="center"/>
      <protection hidden="1"/>
    </xf>
    <xf numFmtId="0" fontId="3" fillId="0" borderId="35" xfId="0" applyFont="1" applyBorder="1" applyAlignment="1" applyProtection="1">
      <alignment horizontal="center"/>
      <protection hidden="1"/>
    </xf>
    <xf numFmtId="167" fontId="7" fillId="0" borderId="38" xfId="1" applyNumberFormat="1" applyFont="1" applyFill="1" applyBorder="1" applyAlignment="1" applyProtection="1">
      <alignment horizontal="center" vertical="center"/>
    </xf>
    <xf numFmtId="0" fontId="23" fillId="3" borderId="0" xfId="0" applyFont="1" applyFill="1" applyAlignment="1">
      <alignment horizontal="left" wrapText="1" readingOrder="1"/>
    </xf>
    <xf numFmtId="0" fontId="17" fillId="3" borderId="13" xfId="0" applyFont="1" applyFill="1" applyBorder="1" applyAlignment="1" applyProtection="1">
      <alignment horizontal="left" vertical="center"/>
      <protection locked="0"/>
    </xf>
    <xf numFmtId="0" fontId="17" fillId="3" borderId="75" xfId="0" applyFont="1" applyFill="1" applyBorder="1" applyAlignment="1" applyProtection="1">
      <alignment horizontal="center" vertical="center"/>
      <protection locked="0"/>
    </xf>
    <xf numFmtId="0" fontId="27" fillId="5" borderId="36" xfId="0" applyFont="1" applyFill="1" applyBorder="1" applyAlignment="1" applyProtection="1">
      <alignment horizontal="center" vertical="center"/>
      <protection locked="0"/>
    </xf>
    <xf numFmtId="0" fontId="27" fillId="5" borderId="14" xfId="0" applyFont="1" applyFill="1" applyBorder="1" applyAlignment="1" applyProtection="1">
      <alignment horizontal="center" vertical="center"/>
      <protection locked="0"/>
    </xf>
    <xf numFmtId="0" fontId="27" fillId="5" borderId="37" xfId="0" applyFont="1" applyFill="1" applyBorder="1" applyAlignment="1" applyProtection="1">
      <alignment horizontal="center" vertical="center"/>
      <protection locked="0"/>
    </xf>
    <xf numFmtId="0" fontId="22" fillId="3" borderId="0" xfId="0" applyFont="1" applyFill="1" applyAlignment="1">
      <alignment horizontal="left" vertical="center" wrapText="1" readingOrder="1"/>
    </xf>
    <xf numFmtId="49" fontId="69" fillId="0" borderId="0" xfId="0" applyNumberFormat="1" applyFont="1" applyAlignment="1">
      <alignment horizontal="left" wrapText="1"/>
    </xf>
    <xf numFmtId="0" fontId="2" fillId="0" borderId="0" xfId="0" applyFont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2" fillId="3" borderId="46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48" fillId="10" borderId="0" xfId="0" applyFont="1" applyFill="1" applyAlignment="1">
      <alignment horizontal="left" wrapText="1"/>
    </xf>
    <xf numFmtId="3" fontId="58" fillId="0" borderId="0" xfId="0" applyNumberFormat="1" applyFont="1" applyAlignment="1">
      <alignment horizontal="left" vertical="center"/>
    </xf>
    <xf numFmtId="0" fontId="62" fillId="3" borderId="53" xfId="0" applyFont="1" applyFill="1" applyBorder="1" applyAlignment="1" applyProtection="1">
      <alignment horizontal="left" vertical="center"/>
      <protection locked="0"/>
    </xf>
    <xf numFmtId="0" fontId="62" fillId="3" borderId="54" xfId="0" applyFont="1" applyFill="1" applyBorder="1" applyAlignment="1" applyProtection="1">
      <alignment horizontal="left" vertical="center"/>
      <protection locked="0"/>
    </xf>
    <xf numFmtId="0" fontId="62" fillId="3" borderId="55" xfId="0" applyFont="1" applyFill="1" applyBorder="1" applyAlignment="1" applyProtection="1">
      <alignment horizontal="left" vertical="center"/>
      <protection locked="0"/>
    </xf>
    <xf numFmtId="0" fontId="59" fillId="0" borderId="0" xfId="0" applyFont="1" applyAlignment="1">
      <alignment horizontal="left" wrapText="1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3" borderId="71" xfId="0" applyFont="1" applyFill="1" applyBorder="1" applyAlignment="1">
      <alignment horizontal="left" vertical="center"/>
    </xf>
    <xf numFmtId="0" fontId="62" fillId="3" borderId="56" xfId="0" applyFont="1" applyFill="1" applyBorder="1" applyAlignment="1" applyProtection="1">
      <alignment horizontal="left" vertical="center"/>
      <protection locked="0"/>
    </xf>
    <xf numFmtId="0" fontId="62" fillId="3" borderId="57" xfId="0" applyFont="1" applyFill="1" applyBorder="1" applyAlignment="1" applyProtection="1">
      <alignment horizontal="left" vertical="center"/>
      <protection locked="0"/>
    </xf>
    <xf numFmtId="0" fontId="62" fillId="3" borderId="58" xfId="0" applyFont="1" applyFill="1" applyBorder="1" applyAlignment="1" applyProtection="1">
      <alignment horizontal="left" vertical="center"/>
      <protection locked="0"/>
    </xf>
    <xf numFmtId="0" fontId="14" fillId="0" borderId="60" xfId="0" applyFont="1" applyBorder="1" applyAlignment="1">
      <alignment horizontal="left"/>
    </xf>
    <xf numFmtId="0" fontId="1" fillId="0" borderId="34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1" fillId="3" borderId="10" xfId="0" applyFont="1" applyFill="1" applyBorder="1" applyAlignment="1" applyProtection="1">
      <alignment horizontal="center" vertical="center"/>
      <protection locked="0"/>
    </xf>
    <xf numFmtId="0" fontId="49" fillId="3" borderId="50" xfId="0" applyFont="1" applyFill="1" applyBorder="1" applyAlignment="1" applyProtection="1">
      <alignment horizontal="left" vertical="center"/>
      <protection locked="0"/>
    </xf>
    <xf numFmtId="0" fontId="49" fillId="3" borderId="51" xfId="0" applyFont="1" applyFill="1" applyBorder="1" applyAlignment="1" applyProtection="1">
      <alignment horizontal="left" vertical="center"/>
      <protection locked="0"/>
    </xf>
    <xf numFmtId="0" fontId="49" fillId="3" borderId="5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left" wrapText="1"/>
    </xf>
    <xf numFmtId="0" fontId="17" fillId="3" borderId="46" xfId="0" applyFont="1" applyFill="1" applyBorder="1" applyAlignment="1" applyProtection="1">
      <alignment horizontal="left" vertical="center"/>
      <protection locked="0"/>
    </xf>
    <xf numFmtId="0" fontId="14" fillId="0" borderId="8" xfId="0" applyFont="1" applyBorder="1" applyAlignment="1" applyProtection="1">
      <alignment horizontal="left"/>
      <protection hidden="1"/>
    </xf>
    <xf numFmtId="0" fontId="17" fillId="3" borderId="79" xfId="0" applyFont="1" applyFill="1" applyBorder="1" applyAlignment="1" applyProtection="1">
      <alignment horizontal="center" vertical="center"/>
      <protection locked="0"/>
    </xf>
    <xf numFmtId="0" fontId="0" fillId="0" borderId="77" xfId="0" applyBorder="1" applyAlignment="1">
      <alignment horizontal="center"/>
    </xf>
    <xf numFmtId="0" fontId="43" fillId="0" borderId="0" xfId="0" applyFont="1" applyAlignment="1" applyProtection="1">
      <alignment horizontal="right"/>
      <protection hidden="1"/>
    </xf>
  </cellXfs>
  <cellStyles count="2">
    <cellStyle name="Milliers" xfId="1" builtinId="3"/>
    <cellStyle name="Normal" xfId="0" builtinId="0"/>
  </cellStyles>
  <dxfs count="11">
    <dxf>
      <font>
        <b/>
        <i val="0"/>
        <color rgb="FF0070C0"/>
      </font>
    </dxf>
    <dxf>
      <font>
        <b/>
        <i val="0"/>
        <strike/>
        <color rgb="FFFF0000"/>
      </font>
    </dxf>
    <dxf>
      <font>
        <strike val="0"/>
        <color auto="1"/>
      </font>
      <fill>
        <patternFill>
          <fgColor auto="1"/>
          <bgColor rgb="FFFFFF00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</border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/>
        <i val="0"/>
        <color rgb="FF0070C0"/>
      </font>
    </dxf>
    <dxf>
      <font>
        <b/>
        <i val="0"/>
        <strike/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hair">
          <color theme="0"/>
        </left>
        <right style="hair">
          <color theme="0"/>
        </right>
        <top style="hair">
          <color theme="0"/>
        </top>
        <bottom style="hair">
          <color theme="0"/>
        </bottom>
        <vertical/>
        <horizontal/>
      </border>
      <protection locked="1" hidden="1"/>
    </dxf>
    <dxf>
      <border outline="0">
        <bottom style="hair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KL Bliss Regular"/>
        <scheme val="none"/>
      </font>
      <fill>
        <patternFill patternType="solid">
          <fgColor indexed="64"/>
          <bgColor theme="0"/>
        </patternFill>
      </fill>
    </dxf>
  </dxfs>
  <tableStyles count="0" defaultTableStyle="TableStyleMedium9" defaultPivotStyle="PivotStyleLight16"/>
  <colors>
    <mruColors>
      <color rgb="FFFF8001"/>
      <color rgb="FFFF9900"/>
      <color rgb="FF003366"/>
      <color rgb="FFCC6600"/>
      <color rgb="FF009900"/>
      <color rgb="FFFFFFCC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png"/><Relationship Id="rId3" Type="http://schemas.openxmlformats.org/officeDocument/2006/relationships/image" Target="../media/image6.emf"/><Relationship Id="rId7" Type="http://schemas.openxmlformats.org/officeDocument/2006/relationships/image" Target="../media/image10.jpeg"/><Relationship Id="rId2" Type="http://schemas.openxmlformats.org/officeDocument/2006/relationships/image" Target="cid:image001.png@01D5F3A3.71080EF0" TargetMode="External"/><Relationship Id="rId1" Type="http://schemas.openxmlformats.org/officeDocument/2006/relationships/image" Target="../media/image5.png"/><Relationship Id="rId6" Type="http://schemas.openxmlformats.org/officeDocument/2006/relationships/image" Target="../media/image9.emf"/><Relationship Id="rId5" Type="http://schemas.openxmlformats.org/officeDocument/2006/relationships/image" Target="../media/image8.png"/><Relationship Id="rId4" Type="http://schemas.openxmlformats.org/officeDocument/2006/relationships/image" Target="../media/image7.e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png"/><Relationship Id="rId3" Type="http://schemas.openxmlformats.org/officeDocument/2006/relationships/image" Target="../media/image5.png"/><Relationship Id="rId7" Type="http://schemas.openxmlformats.org/officeDocument/2006/relationships/image" Target="../media/image10.jpeg"/><Relationship Id="rId2" Type="http://schemas.openxmlformats.org/officeDocument/2006/relationships/image" Target="../media/image18.png"/><Relationship Id="rId1" Type="http://schemas.openxmlformats.org/officeDocument/2006/relationships/image" Target="../media/image17.png"/><Relationship Id="rId6" Type="http://schemas.openxmlformats.org/officeDocument/2006/relationships/image" Target="../media/image7.emf"/><Relationship Id="rId5" Type="http://schemas.openxmlformats.org/officeDocument/2006/relationships/image" Target="../media/image6.emf"/><Relationship Id="rId4" Type="http://schemas.openxmlformats.org/officeDocument/2006/relationships/image" Target="cid:image001.png@01D5F3A3.71080EF0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8.jpeg"/><Relationship Id="rId3" Type="http://schemas.openxmlformats.org/officeDocument/2006/relationships/image" Target="../media/image23.jpeg"/><Relationship Id="rId7" Type="http://schemas.openxmlformats.org/officeDocument/2006/relationships/image" Target="../media/image27.jpeg"/><Relationship Id="rId2" Type="http://schemas.openxmlformats.org/officeDocument/2006/relationships/image" Target="../media/image22.jpeg"/><Relationship Id="rId1" Type="http://schemas.openxmlformats.org/officeDocument/2006/relationships/image" Target="../media/image21.jpeg"/><Relationship Id="rId6" Type="http://schemas.openxmlformats.org/officeDocument/2006/relationships/image" Target="../media/image26.jpeg"/><Relationship Id="rId5" Type="http://schemas.openxmlformats.org/officeDocument/2006/relationships/image" Target="../media/image25.jpeg"/><Relationship Id="rId4" Type="http://schemas.openxmlformats.org/officeDocument/2006/relationships/image" Target="../media/image24.jpe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3.emf"/><Relationship Id="rId1" Type="http://schemas.openxmlformats.org/officeDocument/2006/relationships/image" Target="../media/image4.emf"/><Relationship Id="rId5" Type="http://schemas.openxmlformats.org/officeDocument/2006/relationships/image" Target="../media/image12.emf"/><Relationship Id="rId4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14.emf"/><Relationship Id="rId2" Type="http://schemas.openxmlformats.org/officeDocument/2006/relationships/image" Target="../media/image15.emf"/><Relationship Id="rId1" Type="http://schemas.openxmlformats.org/officeDocument/2006/relationships/image" Target="../media/image16.emf"/><Relationship Id="rId4" Type="http://schemas.openxmlformats.org/officeDocument/2006/relationships/image" Target="../media/image1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152809</xdr:colOff>
      <xdr:row>33</xdr:row>
      <xdr:rowOff>224644</xdr:rowOff>
    </xdr:from>
    <xdr:to>
      <xdr:col>11</xdr:col>
      <xdr:colOff>459231</xdr:colOff>
      <xdr:row>35</xdr:row>
      <xdr:rowOff>343149</xdr:rowOff>
    </xdr:to>
    <xdr:grpSp>
      <xdr:nvGrpSpPr>
        <xdr:cNvPr id="341" name="Gruppieren 335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GrpSpPr>
          <a:grpSpLocks/>
        </xdr:cNvGrpSpPr>
      </xdr:nvGrpSpPr>
      <xdr:grpSpPr bwMode="auto">
        <a:xfrm flipH="1">
          <a:off x="4620034" y="11045044"/>
          <a:ext cx="1706597" cy="670955"/>
          <a:chOff x="8028534" y="5375030"/>
          <a:chExt cx="1973641" cy="644492"/>
        </a:xfrm>
      </xdr:grpSpPr>
      <xdr:sp macro="" textlink="">
        <xdr:nvSpPr>
          <xdr:cNvPr id="342" name="Text Box 66">
            <a:extLst>
              <a:ext uri="{FF2B5EF4-FFF2-40B4-BE49-F238E27FC236}">
                <a16:creationId xmlns:a16="http://schemas.microsoft.com/office/drawing/2014/main" id="{00000000-0008-0000-0000-000056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028534" y="5644411"/>
            <a:ext cx="357926" cy="22168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100" b="0" i="0" u="none" strike="noStrike" baseline="0">
                <a:solidFill>
                  <a:srgbClr val="003366"/>
                </a:solidFill>
                <a:latin typeface="Kl Bliss Regular"/>
              </a:rPr>
              <a:t>b</a:t>
            </a:r>
          </a:p>
        </xdr:txBody>
      </xdr:sp>
      <xdr:sp macro="" textlink="">
        <xdr:nvSpPr>
          <xdr:cNvPr id="343" name="Text Box 67">
            <a:extLst>
              <a:ext uri="{FF2B5EF4-FFF2-40B4-BE49-F238E27FC236}">
                <a16:creationId xmlns:a16="http://schemas.microsoft.com/office/drawing/2014/main" id="{00000000-0008-0000-0000-000057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522322" y="5375030"/>
            <a:ext cx="447408" cy="3180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100" b="0" i="0" u="none" strike="noStrike" baseline="0">
                <a:solidFill>
                  <a:srgbClr val="003366"/>
                </a:solidFill>
                <a:latin typeface="Kl Bliss Regular"/>
              </a:rPr>
              <a:t>a</a:t>
            </a:r>
            <a:endParaRPr lang="de-CH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grpSp>
        <xdr:nvGrpSpPr>
          <xdr:cNvPr id="344" name="Group 63">
            <a:extLst>
              <a:ext uri="{FF2B5EF4-FFF2-40B4-BE49-F238E27FC236}">
                <a16:creationId xmlns:a16="http://schemas.microsoft.com/office/drawing/2014/main" id="{00000000-0008-0000-0000-000058010000}"/>
              </a:ext>
            </a:extLst>
          </xdr:cNvPr>
          <xdr:cNvGrpSpPr>
            <a:grpSpLocks/>
          </xdr:cNvGrpSpPr>
        </xdr:nvGrpSpPr>
        <xdr:grpSpPr bwMode="auto">
          <a:xfrm flipH="1">
            <a:off x="8359425" y="5610225"/>
            <a:ext cx="1254483" cy="333375"/>
            <a:chOff x="7173" y="4493"/>
            <a:chExt cx="1432" cy="285"/>
          </a:xfrm>
        </xdr:grpSpPr>
        <xdr:sp macro="" textlink="">
          <xdr:nvSpPr>
            <xdr:cNvPr id="347" name="Line 64">
              <a:extLst>
                <a:ext uri="{FF2B5EF4-FFF2-40B4-BE49-F238E27FC236}">
                  <a16:creationId xmlns:a16="http://schemas.microsoft.com/office/drawing/2014/main" id="{00000000-0008-0000-0000-00005B01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7173" y="4493"/>
              <a:ext cx="1428" cy="0"/>
            </a:xfrm>
            <a:prstGeom prst="line">
              <a:avLst/>
            </a:prstGeom>
            <a:noFill/>
            <a:ln w="2857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348" name="Line 65">
              <a:extLst>
                <a:ext uri="{FF2B5EF4-FFF2-40B4-BE49-F238E27FC236}">
                  <a16:creationId xmlns:a16="http://schemas.microsoft.com/office/drawing/2014/main" id="{00000000-0008-0000-0000-00005C01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8592" y="4493"/>
              <a:ext cx="0" cy="285"/>
            </a:xfrm>
            <a:prstGeom prst="line">
              <a:avLst/>
            </a:prstGeom>
            <a:noFill/>
            <a:ln w="2857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349" name="Line 64">
              <a:extLst>
                <a:ext uri="{FF2B5EF4-FFF2-40B4-BE49-F238E27FC236}">
                  <a16:creationId xmlns:a16="http://schemas.microsoft.com/office/drawing/2014/main" id="{00000000-0008-0000-0000-00005D01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7177" y="4769"/>
              <a:ext cx="1428" cy="0"/>
            </a:xfrm>
            <a:prstGeom prst="line">
              <a:avLst/>
            </a:prstGeom>
            <a:noFill/>
            <a:ln w="28575">
              <a:solidFill>
                <a:srgbClr val="003366"/>
              </a:solidFill>
              <a:round/>
              <a:headEnd/>
              <a:tailEnd/>
            </a:ln>
          </xdr:spPr>
        </xdr:sp>
      </xdr:grpSp>
      <xdr:sp macro="" textlink="">
        <xdr:nvSpPr>
          <xdr:cNvPr id="345" name="Text Box 81">
            <a:extLst>
              <a:ext uri="{FF2B5EF4-FFF2-40B4-BE49-F238E27FC236}">
                <a16:creationId xmlns:a16="http://schemas.microsoft.com/office/drawing/2014/main" id="{00000000-0008-0000-0000-000059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52854" y="5441766"/>
            <a:ext cx="549321" cy="43133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100" b="0" i="0" u="none" strike="noStrike" baseline="0">
                <a:solidFill>
                  <a:srgbClr val="003366"/>
                </a:solidFill>
                <a:latin typeface="Kl Bliss Regular"/>
              </a:rPr>
              <a:t>V1</a:t>
            </a:r>
            <a:endParaRPr lang="de-CH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350" name="Text Box 81">
            <a:extLst>
              <a:ext uri="{FF2B5EF4-FFF2-40B4-BE49-F238E27FC236}">
                <a16:creationId xmlns:a16="http://schemas.microsoft.com/office/drawing/2014/main" id="{00000000-0008-0000-0000-00005E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503700" y="5800447"/>
            <a:ext cx="488385" cy="2190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100" b="0" i="0" u="none" strike="noStrike" baseline="0">
                <a:solidFill>
                  <a:srgbClr val="003366"/>
                </a:solidFill>
                <a:latin typeface="Kl Bliss Regular"/>
              </a:rPr>
              <a:t>V2</a:t>
            </a:r>
            <a:endParaRPr lang="de-CH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351" name="Text Box 66">
            <a:extLst>
              <a:ext uri="{FF2B5EF4-FFF2-40B4-BE49-F238E27FC236}">
                <a16:creationId xmlns:a16="http://schemas.microsoft.com/office/drawing/2014/main" id="{00000000-0008-0000-0000-00005F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622395" y="5705226"/>
            <a:ext cx="357928" cy="22168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100" b="0" i="0" u="none" strike="noStrike" baseline="0">
                <a:solidFill>
                  <a:srgbClr val="003366"/>
                </a:solidFill>
                <a:latin typeface="Kl Bliss Regular"/>
              </a:rPr>
              <a:t>c</a:t>
            </a:r>
          </a:p>
        </xdr:txBody>
      </xdr:sp>
    </xdr:grpSp>
    <xdr:clientData/>
  </xdr:twoCellAnchor>
  <xdr:twoCellAnchor>
    <xdr:from>
      <xdr:col>1</xdr:col>
      <xdr:colOff>88446</xdr:colOff>
      <xdr:row>34</xdr:row>
      <xdr:rowOff>177692</xdr:rowOff>
    </xdr:from>
    <xdr:to>
      <xdr:col>4</xdr:col>
      <xdr:colOff>389040</xdr:colOff>
      <xdr:row>35</xdr:row>
      <xdr:rowOff>358866</xdr:rowOff>
    </xdr:to>
    <xdr:grpSp>
      <xdr:nvGrpSpPr>
        <xdr:cNvPr id="62" name="Gruppieren 179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pSpPr>
          <a:grpSpLocks/>
        </xdr:cNvGrpSpPr>
      </xdr:nvGrpSpPr>
      <xdr:grpSpPr bwMode="auto">
        <a:xfrm>
          <a:off x="155121" y="11302892"/>
          <a:ext cx="1929369" cy="428824"/>
          <a:chOff x="6743070" y="3724275"/>
          <a:chExt cx="2508753" cy="373156"/>
        </a:xfrm>
      </xdr:grpSpPr>
      <xdr:sp macro="" textlink="">
        <xdr:nvSpPr>
          <xdr:cNvPr id="63" name="Text Box 69">
            <a:extLst>
              <a:ext uri="{FF2B5EF4-FFF2-40B4-BE49-F238E27FC236}">
                <a16:creationId xmlns:a16="http://schemas.microsoft.com/office/drawing/2014/main" id="{00000000-0008-0000-0000-00003F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663463" y="3821206"/>
            <a:ext cx="479217" cy="2762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100" b="0" i="0" u="none" strike="noStrike" baseline="0">
                <a:solidFill>
                  <a:srgbClr val="003366"/>
                </a:solidFill>
                <a:latin typeface="Kl Bliss Regular"/>
              </a:rPr>
              <a:t>a</a:t>
            </a:r>
            <a:endParaRPr lang="de-CH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grpSp>
        <xdr:nvGrpSpPr>
          <xdr:cNvPr id="64" name="Group 182">
            <a:extLst>
              <a:ext uri="{FF2B5EF4-FFF2-40B4-BE49-F238E27FC236}">
                <a16:creationId xmlns:a16="http://schemas.microsoft.com/office/drawing/2014/main" id="{00000000-0008-0000-0000-000040000000}"/>
              </a:ext>
            </a:extLst>
          </xdr:cNvPr>
          <xdr:cNvGrpSpPr>
            <a:grpSpLocks/>
          </xdr:cNvGrpSpPr>
        </xdr:nvGrpSpPr>
        <xdr:grpSpPr bwMode="auto">
          <a:xfrm>
            <a:off x="6743070" y="3724275"/>
            <a:ext cx="2508753" cy="285750"/>
            <a:chOff x="720" y="370"/>
            <a:chExt cx="263" cy="30"/>
          </a:xfrm>
        </xdr:grpSpPr>
        <xdr:sp macro="" textlink="">
          <xdr:nvSpPr>
            <xdr:cNvPr id="65" name="Line 157">
              <a:extLst>
                <a:ext uri="{FF2B5EF4-FFF2-40B4-BE49-F238E27FC236}">
                  <a16:creationId xmlns:a16="http://schemas.microsoft.com/office/drawing/2014/main" id="{00000000-0008-0000-0000-000041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765" y="383"/>
              <a:ext cx="147" cy="0"/>
            </a:xfrm>
            <a:prstGeom prst="line">
              <a:avLst/>
            </a:prstGeom>
            <a:noFill/>
            <a:ln w="2857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68" name="Text Box 165">
              <a:extLst>
                <a:ext uri="{FF2B5EF4-FFF2-40B4-BE49-F238E27FC236}">
                  <a16:creationId xmlns:a16="http://schemas.microsoft.com/office/drawing/2014/main" id="{00000000-0008-0000-0000-000044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18" y="371"/>
              <a:ext cx="65" cy="2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100" b="0" i="0" u="none" strike="noStrike" baseline="0">
                  <a:solidFill>
                    <a:srgbClr val="003366"/>
                  </a:solidFill>
                  <a:latin typeface="Kl Bliss Regular"/>
                </a:rPr>
                <a:t>V2</a:t>
              </a:r>
              <a:endParaRPr lang="de-CH" sz="11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endParaRPr>
            </a:p>
          </xdr:txBody>
        </xdr:sp>
        <xdr:sp macro="" textlink="">
          <xdr:nvSpPr>
            <xdr:cNvPr id="319" name="Text Box 165">
              <a:extLst>
                <a:ext uri="{FF2B5EF4-FFF2-40B4-BE49-F238E27FC236}">
                  <a16:creationId xmlns:a16="http://schemas.microsoft.com/office/drawing/2014/main" id="{00000000-0008-0000-0000-00003F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20" y="370"/>
              <a:ext cx="62" cy="2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100" b="0" i="0" u="none" strike="noStrike" baseline="0">
                  <a:solidFill>
                    <a:srgbClr val="003366"/>
                  </a:solidFill>
                  <a:latin typeface="Kl Bliss Regular"/>
                </a:rPr>
                <a:t>V1</a:t>
              </a:r>
              <a:endParaRPr lang="de-CH" sz="11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endParaRPr>
            </a:p>
          </xdr:txBody>
        </xdr:sp>
      </xdr:grp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161925</xdr:colOff>
          <xdr:row>349</xdr:row>
          <xdr:rowOff>114300</xdr:rowOff>
        </xdr:from>
        <xdr:to>
          <xdr:col>6</xdr:col>
          <xdr:colOff>219075</xdr:colOff>
          <xdr:row>357</xdr:row>
          <xdr:rowOff>104775</xdr:rowOff>
        </xdr:to>
        <xdr:sp macro="" textlink="">
          <xdr:nvSpPr>
            <xdr:cNvPr id="14337" name="CheckBox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0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161925</xdr:colOff>
          <xdr:row>360</xdr:row>
          <xdr:rowOff>142875</xdr:rowOff>
        </xdr:from>
        <xdr:to>
          <xdr:col>6</xdr:col>
          <xdr:colOff>219075</xdr:colOff>
          <xdr:row>368</xdr:row>
          <xdr:rowOff>123825</xdr:rowOff>
        </xdr:to>
        <xdr:sp macro="" textlink="">
          <xdr:nvSpPr>
            <xdr:cNvPr id="14338" name="CheckBox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0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161925</xdr:colOff>
          <xdr:row>355</xdr:row>
          <xdr:rowOff>28575</xdr:rowOff>
        </xdr:from>
        <xdr:to>
          <xdr:col>6</xdr:col>
          <xdr:colOff>219075</xdr:colOff>
          <xdr:row>363</xdr:row>
          <xdr:rowOff>9525</xdr:rowOff>
        </xdr:to>
        <xdr:sp macro="" textlink="">
          <xdr:nvSpPr>
            <xdr:cNvPr id="14339" name="CheckBox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0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161925</xdr:colOff>
          <xdr:row>366</xdr:row>
          <xdr:rowOff>57150</xdr:rowOff>
        </xdr:from>
        <xdr:to>
          <xdr:col>6</xdr:col>
          <xdr:colOff>219075</xdr:colOff>
          <xdr:row>374</xdr:row>
          <xdr:rowOff>38100</xdr:rowOff>
        </xdr:to>
        <xdr:sp macro="" textlink="">
          <xdr:nvSpPr>
            <xdr:cNvPr id="14340" name="CheckBox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0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679156</xdr:colOff>
      <xdr:row>34</xdr:row>
      <xdr:rowOff>79682</xdr:rowOff>
    </xdr:from>
    <xdr:to>
      <xdr:col>8</xdr:col>
      <xdr:colOff>117275</xdr:colOff>
      <xdr:row>36</xdr:row>
      <xdr:rowOff>57824</xdr:rowOff>
    </xdr:to>
    <xdr:grpSp>
      <xdr:nvGrpSpPr>
        <xdr:cNvPr id="330" name="Gruppieren 33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GrpSpPr>
          <a:grpSpLocks/>
        </xdr:cNvGrpSpPr>
      </xdr:nvGrpSpPr>
      <xdr:grpSpPr bwMode="auto">
        <a:xfrm flipH="1">
          <a:off x="2374606" y="11204882"/>
          <a:ext cx="1638394" cy="616317"/>
          <a:chOff x="7977296" y="5441766"/>
          <a:chExt cx="2282230" cy="817185"/>
        </a:xfrm>
      </xdr:grpSpPr>
      <xdr:sp macro="" textlink="">
        <xdr:nvSpPr>
          <xdr:cNvPr id="331" name="Text Box 66">
            <a:extLst>
              <a:ext uri="{FF2B5EF4-FFF2-40B4-BE49-F238E27FC236}">
                <a16:creationId xmlns:a16="http://schemas.microsoft.com/office/drawing/2014/main" id="{00000000-0008-0000-0000-00004B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024832" y="5683362"/>
            <a:ext cx="332072" cy="37025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100" b="0" i="0" u="none" strike="noStrike" baseline="0">
                <a:solidFill>
                  <a:srgbClr val="003366"/>
                </a:solidFill>
                <a:latin typeface="Kl Bliss Regular"/>
              </a:rPr>
              <a:t>b</a:t>
            </a:r>
          </a:p>
        </xdr:txBody>
      </xdr:sp>
      <xdr:sp macro="" textlink="">
        <xdr:nvSpPr>
          <xdr:cNvPr id="332" name="Text Box 67">
            <a:extLst>
              <a:ext uri="{FF2B5EF4-FFF2-40B4-BE49-F238E27FC236}">
                <a16:creationId xmlns:a16="http://schemas.microsoft.com/office/drawing/2014/main" id="{00000000-0008-0000-0000-00004C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678220" y="5548992"/>
            <a:ext cx="447409" cy="3180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100" b="0" i="0" u="none" strike="noStrike" baseline="0">
                <a:solidFill>
                  <a:srgbClr val="003366"/>
                </a:solidFill>
                <a:latin typeface="Kl Bliss Regular"/>
              </a:rPr>
              <a:t>a</a:t>
            </a:r>
            <a:endParaRPr lang="de-CH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grpSp>
        <xdr:nvGrpSpPr>
          <xdr:cNvPr id="333" name="Group 63">
            <a:extLst>
              <a:ext uri="{FF2B5EF4-FFF2-40B4-BE49-F238E27FC236}">
                <a16:creationId xmlns:a16="http://schemas.microsoft.com/office/drawing/2014/main" id="{00000000-0008-0000-0000-00004D010000}"/>
              </a:ext>
            </a:extLst>
          </xdr:cNvPr>
          <xdr:cNvGrpSpPr>
            <a:grpSpLocks/>
          </xdr:cNvGrpSpPr>
        </xdr:nvGrpSpPr>
        <xdr:grpSpPr bwMode="auto">
          <a:xfrm flipH="1">
            <a:off x="8334928" y="5592675"/>
            <a:ext cx="1517287" cy="421105"/>
            <a:chOff x="6901" y="4478"/>
            <a:chExt cx="1732" cy="360"/>
          </a:xfrm>
        </xdr:grpSpPr>
        <xdr:sp macro="" textlink="">
          <xdr:nvSpPr>
            <xdr:cNvPr id="338" name="Line 64">
              <a:extLst>
                <a:ext uri="{FF2B5EF4-FFF2-40B4-BE49-F238E27FC236}">
                  <a16:creationId xmlns:a16="http://schemas.microsoft.com/office/drawing/2014/main" id="{00000000-0008-0000-0000-00005201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6901" y="4493"/>
              <a:ext cx="1716" cy="1"/>
            </a:xfrm>
            <a:prstGeom prst="line">
              <a:avLst/>
            </a:prstGeom>
            <a:noFill/>
            <a:ln w="2857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339" name="Line 65">
              <a:extLst>
                <a:ext uri="{FF2B5EF4-FFF2-40B4-BE49-F238E27FC236}">
                  <a16:creationId xmlns:a16="http://schemas.microsoft.com/office/drawing/2014/main" id="{00000000-0008-0000-0000-00005301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8625" y="4478"/>
              <a:ext cx="8" cy="360"/>
            </a:xfrm>
            <a:prstGeom prst="line">
              <a:avLst/>
            </a:prstGeom>
            <a:noFill/>
            <a:ln w="28575">
              <a:solidFill>
                <a:srgbClr val="003366"/>
              </a:solidFill>
              <a:round/>
              <a:headEnd/>
              <a:tailEnd/>
            </a:ln>
          </xdr:spPr>
        </xdr:sp>
      </xdr:grpSp>
      <xdr:sp macro="" textlink="">
        <xdr:nvSpPr>
          <xdr:cNvPr id="337" name="Text Box 81">
            <a:extLst>
              <a:ext uri="{FF2B5EF4-FFF2-40B4-BE49-F238E27FC236}">
                <a16:creationId xmlns:a16="http://schemas.microsoft.com/office/drawing/2014/main" id="{00000000-0008-0000-0000-000051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710206" y="5441766"/>
            <a:ext cx="549320" cy="43133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100" b="0" i="0" u="none" strike="noStrike" baseline="0">
                <a:solidFill>
                  <a:srgbClr val="003366"/>
                </a:solidFill>
                <a:latin typeface="Kl Bliss Regular"/>
              </a:rPr>
              <a:t>V1</a:t>
            </a:r>
            <a:endParaRPr lang="de-CH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340" name="Text Box 81">
            <a:extLst>
              <a:ext uri="{FF2B5EF4-FFF2-40B4-BE49-F238E27FC236}">
                <a16:creationId xmlns:a16="http://schemas.microsoft.com/office/drawing/2014/main" id="{00000000-0008-0000-0000-000054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977296" y="5974715"/>
            <a:ext cx="574089" cy="2842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100" b="0" i="0" u="none" strike="noStrike" baseline="0">
                <a:solidFill>
                  <a:srgbClr val="003366"/>
                </a:solidFill>
                <a:latin typeface="Kl Bliss Regular"/>
              </a:rPr>
              <a:t>V2</a:t>
            </a:r>
            <a:endParaRPr lang="de-CH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  <xdr:twoCellAnchor>
    <xdr:from>
      <xdr:col>16</xdr:col>
      <xdr:colOff>1</xdr:colOff>
      <xdr:row>0</xdr:row>
      <xdr:rowOff>201698</xdr:rowOff>
    </xdr:from>
    <xdr:to>
      <xdr:col>18</xdr:col>
      <xdr:colOff>952501</xdr:colOff>
      <xdr:row>1</xdr:row>
      <xdr:rowOff>224119</xdr:rowOff>
    </xdr:to>
    <xdr:sp macro="" textlink="">
      <xdr:nvSpPr>
        <xdr:cNvPr id="14347" name="Textfeld 14346">
          <a:extLst>
            <a:ext uri="{FF2B5EF4-FFF2-40B4-BE49-F238E27FC236}">
              <a16:creationId xmlns:a16="http://schemas.microsoft.com/office/drawing/2014/main" id="{00000000-0008-0000-0000-00000B380000}"/>
            </a:ext>
          </a:extLst>
        </xdr:cNvPr>
        <xdr:cNvSpPr txBox="1"/>
      </xdr:nvSpPr>
      <xdr:spPr>
        <a:xfrm>
          <a:off x="8706972" y="201698"/>
          <a:ext cx="2610970" cy="302568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1100" b="1">
              <a:latin typeface="Arial" panose="020B0604020202020204" pitchFamily="34" charset="0"/>
              <a:cs typeface="Arial" panose="020B0604020202020204" pitchFamily="34" charset="0"/>
            </a:rPr>
            <a:t>cellules grises </a:t>
          </a:r>
          <a:r>
            <a:rPr lang="de-CH" sz="1100" b="1" baseline="0">
              <a:latin typeface="Arial" panose="020B0604020202020204" pitchFamily="34" charset="0"/>
              <a:cs typeface="Arial" panose="020B0604020202020204" pitchFamily="34" charset="0"/>
            </a:rPr>
            <a:t>= cellules à remplir</a:t>
          </a:r>
          <a:endParaRPr lang="de-CH" sz="11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360005</xdr:colOff>
      <xdr:row>36</xdr:row>
      <xdr:rowOff>194783</xdr:rowOff>
    </xdr:from>
    <xdr:to>
      <xdr:col>11</xdr:col>
      <xdr:colOff>117170</xdr:colOff>
      <xdr:row>36</xdr:row>
      <xdr:rowOff>339507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4827230" y="11958158"/>
          <a:ext cx="1157340" cy="144724"/>
          <a:chOff x="5888362" y="12063359"/>
          <a:chExt cx="1138172" cy="144724"/>
        </a:xfrm>
      </xdr:grpSpPr>
      <xdr:sp macro="" textlink="">
        <xdr:nvSpPr>
          <xdr:cNvPr id="78" name="Line 157">
            <a:extLst>
              <a:ext uri="{FF2B5EF4-FFF2-40B4-BE49-F238E27FC236}">
                <a16:creationId xmlns:a16="http://schemas.microsoft.com/office/drawing/2014/main" id="{00000000-0008-0000-0000-00004E000000}"/>
              </a:ext>
            </a:extLst>
          </xdr:cNvPr>
          <xdr:cNvSpPr>
            <a:spLocks noChangeShapeType="1"/>
          </xdr:cNvSpPr>
        </xdr:nvSpPr>
        <xdr:spPr bwMode="auto">
          <a:xfrm>
            <a:off x="5888362" y="12063359"/>
            <a:ext cx="1065031" cy="0"/>
          </a:xfrm>
          <a:prstGeom prst="line">
            <a:avLst/>
          </a:prstGeom>
          <a:noFill/>
          <a:ln w="28575">
            <a:solidFill>
              <a:srgbClr val="003366"/>
            </a:solidFill>
            <a:round/>
            <a:headEnd/>
            <a:tailEnd/>
          </a:ln>
        </xdr:spPr>
      </xdr:sp>
      <xdr:sp macro="" textlink="">
        <xdr:nvSpPr>
          <xdr:cNvPr id="224" name="Bogen 223">
            <a:extLst>
              <a:ext uri="{FF2B5EF4-FFF2-40B4-BE49-F238E27FC236}">
                <a16:creationId xmlns:a16="http://schemas.microsoft.com/office/drawing/2014/main" id="{00000000-0008-0000-0000-0000E0000000}"/>
              </a:ext>
            </a:extLst>
          </xdr:cNvPr>
          <xdr:cNvSpPr/>
        </xdr:nvSpPr>
        <xdr:spPr bwMode="auto">
          <a:xfrm>
            <a:off x="6876612" y="12063892"/>
            <a:ext cx="149922" cy="140861"/>
          </a:xfrm>
          <a:prstGeom prst="arc">
            <a:avLst>
              <a:gd name="adj1" fmla="val 16200000"/>
              <a:gd name="adj2" fmla="val 5437637"/>
            </a:avLst>
          </a:prstGeom>
          <a:noFill/>
          <a:ln w="28575" cap="flat" cmpd="sng" algn="ctr">
            <a:solidFill>
              <a:schemeClr val="tx2">
                <a:lumMod val="7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lang="de-CH" sz="1100"/>
          </a:p>
        </xdr:txBody>
      </xdr:sp>
      <xdr:sp macro="" textlink="">
        <xdr:nvSpPr>
          <xdr:cNvPr id="80" name="Line 157">
            <a:extLst>
              <a:ext uri="{FF2B5EF4-FFF2-40B4-BE49-F238E27FC236}">
                <a16:creationId xmlns:a16="http://schemas.microsoft.com/office/drawing/2014/main" id="{00000000-0008-0000-0000-000050000000}"/>
              </a:ext>
            </a:extLst>
          </xdr:cNvPr>
          <xdr:cNvSpPr>
            <a:spLocks noChangeShapeType="1"/>
          </xdr:cNvSpPr>
        </xdr:nvSpPr>
        <xdr:spPr bwMode="auto">
          <a:xfrm>
            <a:off x="6854626" y="12208083"/>
            <a:ext cx="103491" cy="0"/>
          </a:xfrm>
          <a:prstGeom prst="line">
            <a:avLst/>
          </a:prstGeom>
          <a:noFill/>
          <a:ln w="28575">
            <a:solidFill>
              <a:srgbClr val="003366"/>
            </a:solidFill>
            <a:round/>
            <a:headEnd/>
            <a:tailEnd/>
          </a:ln>
        </xdr:spPr>
      </xdr:sp>
    </xdr:grpSp>
    <xdr:clientData/>
  </xdr:twoCellAnchor>
  <xdr:twoCellAnchor>
    <xdr:from>
      <xdr:col>12</xdr:col>
      <xdr:colOff>104775</xdr:colOff>
      <xdr:row>0</xdr:row>
      <xdr:rowOff>95250</xdr:rowOff>
    </xdr:from>
    <xdr:to>
      <xdr:col>14</xdr:col>
      <xdr:colOff>587873</xdr:colOff>
      <xdr:row>1</xdr:row>
      <xdr:rowOff>46264</xdr:rowOff>
    </xdr:to>
    <xdr:grpSp>
      <xdr:nvGrpSpPr>
        <xdr:cNvPr id="82" name="Gruppieren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GrpSpPr/>
      </xdr:nvGrpSpPr>
      <xdr:grpSpPr>
        <a:xfrm>
          <a:off x="6800850" y="95250"/>
          <a:ext cx="1968998" cy="227239"/>
          <a:chOff x="5957909" y="95250"/>
          <a:chExt cx="1660836" cy="208749"/>
        </a:xfrm>
      </xdr:grpSpPr>
      <xdr:grpSp>
        <xdr:nvGrpSpPr>
          <xdr:cNvPr id="83" name="Group 2">
            <a:extLst>
              <a:ext uri="{FF2B5EF4-FFF2-40B4-BE49-F238E27FC236}">
                <a16:creationId xmlns:a16="http://schemas.microsoft.com/office/drawing/2014/main" id="{00000000-0008-0000-0000-000053000000}"/>
              </a:ext>
            </a:extLst>
          </xdr:cNvPr>
          <xdr:cNvGrpSpPr>
            <a:grpSpLocks/>
          </xdr:cNvGrpSpPr>
        </xdr:nvGrpSpPr>
        <xdr:grpSpPr bwMode="auto">
          <a:xfrm>
            <a:off x="5957909" y="95250"/>
            <a:ext cx="845706" cy="208749"/>
            <a:chOff x="8791" y="610"/>
            <a:chExt cx="1426" cy="327"/>
          </a:xfrm>
        </xdr:grpSpPr>
        <xdr:sp macro="" textlink="">
          <xdr:nvSpPr>
            <xdr:cNvPr id="104" name="Freeform 4">
              <a:extLst>
                <a:ext uri="{FF2B5EF4-FFF2-40B4-BE49-F238E27FC236}">
                  <a16:creationId xmlns:a16="http://schemas.microsoft.com/office/drawing/2014/main" id="{00000000-0008-0000-0000-000068000000}"/>
                </a:ext>
              </a:extLst>
            </xdr:cNvPr>
            <xdr:cNvSpPr>
              <a:spLocks/>
            </xdr:cNvSpPr>
          </xdr:nvSpPr>
          <xdr:spPr bwMode="auto">
            <a:xfrm>
              <a:off x="9304" y="795"/>
              <a:ext cx="64" cy="37"/>
            </a:xfrm>
            <a:custGeom>
              <a:avLst/>
              <a:gdLst>
                <a:gd name="T0" fmla="*/ 9 w 64"/>
                <a:gd name="T1" fmla="*/ 0 h 37"/>
                <a:gd name="T2" fmla="*/ 21 w 64"/>
                <a:gd name="T3" fmla="*/ 0 h 37"/>
                <a:gd name="T4" fmla="*/ 24 w 64"/>
                <a:gd name="T5" fmla="*/ 0 h 37"/>
                <a:gd name="T6" fmla="*/ 64 w 64"/>
                <a:gd name="T7" fmla="*/ 13 h 37"/>
                <a:gd name="T8" fmla="*/ 64 w 64"/>
                <a:gd name="T9" fmla="*/ 16 h 37"/>
                <a:gd name="T10" fmla="*/ 13 w 64"/>
                <a:gd name="T11" fmla="*/ 37 h 37"/>
                <a:gd name="T12" fmla="*/ 0 w 64"/>
                <a:gd name="T13" fmla="*/ 37 h 37"/>
                <a:gd name="T14" fmla="*/ 9 w 64"/>
                <a:gd name="T15" fmla="*/ 0 h 37"/>
                <a:gd name="T16" fmla="*/ 0 60000 65536"/>
                <a:gd name="T17" fmla="*/ 0 60000 65536"/>
                <a:gd name="T18" fmla="*/ 0 60000 65536"/>
                <a:gd name="T19" fmla="*/ 0 60000 65536"/>
                <a:gd name="T20" fmla="*/ 0 60000 65536"/>
                <a:gd name="T21" fmla="*/ 0 60000 65536"/>
                <a:gd name="T22" fmla="*/ 0 60000 65536"/>
                <a:gd name="T23" fmla="*/ 0 60000 65536"/>
                <a:gd name="T24" fmla="*/ 0 w 64"/>
                <a:gd name="T25" fmla="*/ 0 h 37"/>
                <a:gd name="T26" fmla="*/ 64 w 64"/>
                <a:gd name="T27" fmla="*/ 37 h 37"/>
              </a:gdLst>
              <a:ahLst/>
              <a:cxnLst>
                <a:cxn ang="T16">
                  <a:pos x="T0" y="T1"/>
                </a:cxn>
                <a:cxn ang="T17">
                  <a:pos x="T2" y="T3"/>
                </a:cxn>
                <a:cxn ang="T18">
                  <a:pos x="T4" y="T5"/>
                </a:cxn>
                <a:cxn ang="T19">
                  <a:pos x="T6" y="T7"/>
                </a:cxn>
                <a:cxn ang="T20">
                  <a:pos x="T8" y="T9"/>
                </a:cxn>
                <a:cxn ang="T21">
                  <a:pos x="T10" y="T11"/>
                </a:cxn>
                <a:cxn ang="T22">
                  <a:pos x="T12" y="T13"/>
                </a:cxn>
                <a:cxn ang="T23">
                  <a:pos x="T14" y="T15"/>
                </a:cxn>
              </a:cxnLst>
              <a:rect l="T24" t="T25" r="T26" b="T27"/>
              <a:pathLst>
                <a:path w="64" h="37">
                  <a:moveTo>
                    <a:pt x="9" y="0"/>
                  </a:moveTo>
                  <a:lnTo>
                    <a:pt x="21" y="0"/>
                  </a:lnTo>
                  <a:lnTo>
                    <a:pt x="24" y="0"/>
                  </a:lnTo>
                  <a:lnTo>
                    <a:pt x="64" y="13"/>
                  </a:lnTo>
                  <a:lnTo>
                    <a:pt x="64" y="16"/>
                  </a:lnTo>
                  <a:lnTo>
                    <a:pt x="13" y="37"/>
                  </a:lnTo>
                  <a:lnTo>
                    <a:pt x="0" y="37"/>
                  </a:lnTo>
                  <a:lnTo>
                    <a:pt x="9" y="0"/>
                  </a:lnTo>
                  <a:close/>
                </a:path>
              </a:pathLst>
            </a:custGeom>
            <a:solidFill>
              <a:srgbClr val="D30026"/>
            </a:solidFill>
            <a:ln w="9525">
              <a:noFill/>
              <a:round/>
              <a:headEnd/>
              <a:tailEnd/>
            </a:ln>
          </xdr:spPr>
        </xdr:sp>
        <xdr:grpSp>
          <xdr:nvGrpSpPr>
            <xdr:cNvPr id="105" name="Group 5">
              <a:extLst>
                <a:ext uri="{FF2B5EF4-FFF2-40B4-BE49-F238E27FC236}">
                  <a16:creationId xmlns:a16="http://schemas.microsoft.com/office/drawing/2014/main" id="{00000000-0008-0000-0000-000069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9092" y="620"/>
              <a:ext cx="1115" cy="307"/>
              <a:chOff x="9092" y="620"/>
              <a:chExt cx="1115" cy="307"/>
            </a:xfrm>
          </xdr:grpSpPr>
          <xdr:sp macro="" textlink="">
            <xdr:nvSpPr>
              <xdr:cNvPr id="108" name="Rectangle 6">
                <a:extLst>
                  <a:ext uri="{FF2B5EF4-FFF2-40B4-BE49-F238E27FC236}">
                    <a16:creationId xmlns:a16="http://schemas.microsoft.com/office/drawing/2014/main" id="{00000000-0008-0000-0000-00006C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126" y="620"/>
                <a:ext cx="81" cy="307"/>
              </a:xfrm>
              <a:prstGeom prst="rect">
                <a:avLst/>
              </a:prstGeom>
              <a:solidFill>
                <a:srgbClr val="D30026"/>
              </a:solidFill>
              <a:ln w="9525">
                <a:noFill/>
                <a:miter lim="800000"/>
                <a:headEnd/>
                <a:tailEnd/>
              </a:ln>
            </xdr:spPr>
          </xdr:sp>
          <xdr:sp macro="" textlink="">
            <xdr:nvSpPr>
              <xdr:cNvPr id="109" name="Freeform 7">
                <a:extLst>
                  <a:ext uri="{FF2B5EF4-FFF2-40B4-BE49-F238E27FC236}">
                    <a16:creationId xmlns:a16="http://schemas.microsoft.com/office/drawing/2014/main" id="{00000000-0008-0000-0000-00006D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112" y="723"/>
                <a:ext cx="14" cy="204"/>
              </a:xfrm>
              <a:custGeom>
                <a:avLst/>
                <a:gdLst>
                  <a:gd name="T0" fmla="*/ 14 w 14"/>
                  <a:gd name="T1" fmla="*/ 204 h 204"/>
                  <a:gd name="T2" fmla="*/ 14 w 14"/>
                  <a:gd name="T3" fmla="*/ 204 h 204"/>
                  <a:gd name="T4" fmla="*/ 0 w 14"/>
                  <a:gd name="T5" fmla="*/ 204 h 204"/>
                  <a:gd name="T6" fmla="*/ 0 w 14"/>
                  <a:gd name="T7" fmla="*/ 42 h 204"/>
                  <a:gd name="T8" fmla="*/ 13 w 14"/>
                  <a:gd name="T9" fmla="*/ 8 h 204"/>
                  <a:gd name="T10" fmla="*/ 14 w 14"/>
                  <a:gd name="T11" fmla="*/ 0 h 204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14"/>
                  <a:gd name="T19" fmla="*/ 0 h 204"/>
                  <a:gd name="T20" fmla="*/ 14 w 14"/>
                  <a:gd name="T21" fmla="*/ 204 h 204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14" h="204">
                    <a:moveTo>
                      <a:pt x="14" y="204"/>
                    </a:moveTo>
                    <a:lnTo>
                      <a:pt x="14" y="204"/>
                    </a:lnTo>
                    <a:lnTo>
                      <a:pt x="0" y="204"/>
                    </a:lnTo>
                    <a:lnTo>
                      <a:pt x="0" y="42"/>
                    </a:lnTo>
                    <a:lnTo>
                      <a:pt x="13" y="8"/>
                    </a:lnTo>
                    <a:lnTo>
                      <a:pt x="14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10" name="Freeform 8">
                <a:extLst>
                  <a:ext uri="{FF2B5EF4-FFF2-40B4-BE49-F238E27FC236}">
                    <a16:creationId xmlns:a16="http://schemas.microsoft.com/office/drawing/2014/main" id="{00000000-0008-0000-0000-00006E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815" y="620"/>
                <a:ext cx="311" cy="266"/>
              </a:xfrm>
              <a:custGeom>
                <a:avLst/>
                <a:gdLst>
                  <a:gd name="T0" fmla="*/ 311 w 311"/>
                  <a:gd name="T1" fmla="*/ 103 h 266"/>
                  <a:gd name="T2" fmla="*/ 272 w 311"/>
                  <a:gd name="T3" fmla="*/ 52 h 266"/>
                  <a:gd name="T4" fmla="*/ 208 w 311"/>
                  <a:gd name="T5" fmla="*/ 41 h 266"/>
                  <a:gd name="T6" fmla="*/ 198 w 311"/>
                  <a:gd name="T7" fmla="*/ 41 h 266"/>
                  <a:gd name="T8" fmla="*/ 59 w 311"/>
                  <a:gd name="T9" fmla="*/ 41 h 266"/>
                  <a:gd name="T10" fmla="*/ 0 w 311"/>
                  <a:gd name="T11" fmla="*/ 266 h 266"/>
                  <a:gd name="T12" fmla="*/ 0 w 311"/>
                  <a:gd name="T13" fmla="*/ 0 h 266"/>
                  <a:gd name="T14" fmla="*/ 311 w 311"/>
                  <a:gd name="T15" fmla="*/ 0 h 266"/>
                  <a:gd name="T16" fmla="*/ 311 w 311"/>
                  <a:gd name="T17" fmla="*/ 0 h 266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60000 65536"/>
                  <a:gd name="T25" fmla="*/ 0 60000 65536"/>
                  <a:gd name="T26" fmla="*/ 0 60000 65536"/>
                  <a:gd name="T27" fmla="*/ 0 w 311"/>
                  <a:gd name="T28" fmla="*/ 0 h 266"/>
                  <a:gd name="T29" fmla="*/ 311 w 311"/>
                  <a:gd name="T30" fmla="*/ 266 h 266"/>
                </a:gdLst>
                <a:ahLst/>
                <a:cxnLst>
                  <a:cxn ang="T18">
                    <a:pos x="T0" y="T1"/>
                  </a:cxn>
                  <a:cxn ang="T19">
                    <a:pos x="T2" y="T3"/>
                  </a:cxn>
                  <a:cxn ang="T20">
                    <a:pos x="T4" y="T5"/>
                  </a:cxn>
                  <a:cxn ang="T21">
                    <a:pos x="T6" y="T7"/>
                  </a:cxn>
                  <a:cxn ang="T22">
                    <a:pos x="T8" y="T9"/>
                  </a:cxn>
                  <a:cxn ang="T23">
                    <a:pos x="T10" y="T11"/>
                  </a:cxn>
                  <a:cxn ang="T24">
                    <a:pos x="T12" y="T13"/>
                  </a:cxn>
                  <a:cxn ang="T25">
                    <a:pos x="T14" y="T15"/>
                  </a:cxn>
                  <a:cxn ang="T26">
                    <a:pos x="T16" y="T17"/>
                  </a:cxn>
                </a:cxnLst>
                <a:rect l="T27" t="T28" r="T29" b="T30"/>
                <a:pathLst>
                  <a:path w="311" h="266">
                    <a:moveTo>
                      <a:pt x="311" y="103"/>
                    </a:moveTo>
                    <a:lnTo>
                      <a:pt x="272" y="52"/>
                    </a:lnTo>
                    <a:lnTo>
                      <a:pt x="208" y="41"/>
                    </a:lnTo>
                    <a:lnTo>
                      <a:pt x="198" y="41"/>
                    </a:lnTo>
                    <a:lnTo>
                      <a:pt x="59" y="41"/>
                    </a:lnTo>
                    <a:lnTo>
                      <a:pt x="0" y="266"/>
                    </a:lnTo>
                    <a:lnTo>
                      <a:pt x="0" y="0"/>
                    </a:lnTo>
                    <a:lnTo>
                      <a:pt x="311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11" name="Freeform 9">
                <a:extLst>
                  <a:ext uri="{FF2B5EF4-FFF2-40B4-BE49-F238E27FC236}">
                    <a16:creationId xmlns:a16="http://schemas.microsoft.com/office/drawing/2014/main" id="{00000000-0008-0000-0000-00006F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815" y="814"/>
                <a:ext cx="297" cy="113"/>
              </a:xfrm>
              <a:custGeom>
                <a:avLst/>
                <a:gdLst>
                  <a:gd name="T0" fmla="*/ 297 w 297"/>
                  <a:gd name="T1" fmla="*/ 113 h 113"/>
                  <a:gd name="T2" fmla="*/ 297 w 297"/>
                  <a:gd name="T3" fmla="*/ 113 h 113"/>
                  <a:gd name="T4" fmla="*/ 0 w 297"/>
                  <a:gd name="T5" fmla="*/ 113 h 113"/>
                  <a:gd name="T6" fmla="*/ 0 w 297"/>
                  <a:gd name="T7" fmla="*/ 72 h 113"/>
                  <a:gd name="T8" fmla="*/ 112 w 297"/>
                  <a:gd name="T9" fmla="*/ 72 h 113"/>
                  <a:gd name="T10" fmla="*/ 131 w 297"/>
                  <a:gd name="T11" fmla="*/ 0 h 113"/>
                  <a:gd name="T12" fmla="*/ 133 w 297"/>
                  <a:gd name="T13" fmla="*/ 0 h 113"/>
                  <a:gd name="T14" fmla="*/ 164 w 297"/>
                  <a:gd name="T15" fmla="*/ 72 h 113"/>
                  <a:gd name="T16" fmla="*/ 297 w 297"/>
                  <a:gd name="T17" fmla="*/ 72 h 113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60000 65536"/>
                  <a:gd name="T25" fmla="*/ 0 60000 65536"/>
                  <a:gd name="T26" fmla="*/ 0 60000 65536"/>
                  <a:gd name="T27" fmla="*/ 0 w 297"/>
                  <a:gd name="T28" fmla="*/ 0 h 113"/>
                  <a:gd name="T29" fmla="*/ 297 w 297"/>
                  <a:gd name="T30" fmla="*/ 113 h 113"/>
                </a:gdLst>
                <a:ahLst/>
                <a:cxnLst>
                  <a:cxn ang="T18">
                    <a:pos x="T0" y="T1"/>
                  </a:cxn>
                  <a:cxn ang="T19">
                    <a:pos x="T2" y="T3"/>
                  </a:cxn>
                  <a:cxn ang="T20">
                    <a:pos x="T4" y="T5"/>
                  </a:cxn>
                  <a:cxn ang="T21">
                    <a:pos x="T6" y="T7"/>
                  </a:cxn>
                  <a:cxn ang="T22">
                    <a:pos x="T8" y="T9"/>
                  </a:cxn>
                  <a:cxn ang="T23">
                    <a:pos x="T10" y="T11"/>
                  </a:cxn>
                  <a:cxn ang="T24">
                    <a:pos x="T12" y="T13"/>
                  </a:cxn>
                  <a:cxn ang="T25">
                    <a:pos x="T14" y="T15"/>
                  </a:cxn>
                  <a:cxn ang="T26">
                    <a:pos x="T16" y="T17"/>
                  </a:cxn>
                </a:cxnLst>
                <a:rect l="T27" t="T28" r="T29" b="T30"/>
                <a:pathLst>
                  <a:path w="297" h="113">
                    <a:moveTo>
                      <a:pt x="297" y="113"/>
                    </a:moveTo>
                    <a:lnTo>
                      <a:pt x="297" y="113"/>
                    </a:lnTo>
                    <a:lnTo>
                      <a:pt x="0" y="113"/>
                    </a:lnTo>
                    <a:lnTo>
                      <a:pt x="0" y="72"/>
                    </a:lnTo>
                    <a:lnTo>
                      <a:pt x="112" y="72"/>
                    </a:lnTo>
                    <a:lnTo>
                      <a:pt x="131" y="0"/>
                    </a:lnTo>
                    <a:lnTo>
                      <a:pt x="133" y="0"/>
                    </a:lnTo>
                    <a:lnTo>
                      <a:pt x="164" y="72"/>
                    </a:lnTo>
                    <a:lnTo>
                      <a:pt x="297" y="72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12" name="Freeform 10">
                <a:extLst>
                  <a:ext uri="{FF2B5EF4-FFF2-40B4-BE49-F238E27FC236}">
                    <a16:creationId xmlns:a16="http://schemas.microsoft.com/office/drawing/2014/main" id="{00000000-0008-0000-0000-000070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047" y="765"/>
                <a:ext cx="65" cy="121"/>
              </a:xfrm>
              <a:custGeom>
                <a:avLst/>
                <a:gdLst>
                  <a:gd name="T0" fmla="*/ 65 w 65"/>
                  <a:gd name="T1" fmla="*/ 121 h 121"/>
                  <a:gd name="T2" fmla="*/ 62 w 65"/>
                  <a:gd name="T3" fmla="*/ 117 h 121"/>
                  <a:gd name="T4" fmla="*/ 59 w 65"/>
                  <a:gd name="T5" fmla="*/ 112 h 121"/>
                  <a:gd name="T6" fmla="*/ 56 w 65"/>
                  <a:gd name="T7" fmla="*/ 107 h 121"/>
                  <a:gd name="T8" fmla="*/ 52 w 65"/>
                  <a:gd name="T9" fmla="*/ 102 h 121"/>
                  <a:gd name="T10" fmla="*/ 48 w 65"/>
                  <a:gd name="T11" fmla="*/ 96 h 121"/>
                  <a:gd name="T12" fmla="*/ 44 w 65"/>
                  <a:gd name="T13" fmla="*/ 90 h 121"/>
                  <a:gd name="T14" fmla="*/ 40 w 65"/>
                  <a:gd name="T15" fmla="*/ 84 h 121"/>
                  <a:gd name="T16" fmla="*/ 35 w 65"/>
                  <a:gd name="T17" fmla="*/ 77 h 121"/>
                  <a:gd name="T18" fmla="*/ 30 w 65"/>
                  <a:gd name="T19" fmla="*/ 69 h 121"/>
                  <a:gd name="T20" fmla="*/ 7 w 65"/>
                  <a:gd name="T21" fmla="*/ 39 h 121"/>
                  <a:gd name="T22" fmla="*/ 6 w 65"/>
                  <a:gd name="T23" fmla="*/ 39 h 121"/>
                  <a:gd name="T24" fmla="*/ 1 w 65"/>
                  <a:gd name="T25" fmla="*/ 35 h 121"/>
                  <a:gd name="T26" fmla="*/ 0 w 65"/>
                  <a:gd name="T27" fmla="*/ 35 h 121"/>
                  <a:gd name="T28" fmla="*/ 0 w 65"/>
                  <a:gd name="T29" fmla="*/ 35 h 121"/>
                  <a:gd name="T30" fmla="*/ 0 w 65"/>
                  <a:gd name="T31" fmla="*/ 34 h 121"/>
                  <a:gd name="T32" fmla="*/ 0 w 65"/>
                  <a:gd name="T33" fmla="*/ 33 h 121"/>
                  <a:gd name="T34" fmla="*/ 0 w 65"/>
                  <a:gd name="T35" fmla="*/ 33 h 121"/>
                  <a:gd name="T36" fmla="*/ 1 w 65"/>
                  <a:gd name="T37" fmla="*/ 32 h 121"/>
                  <a:gd name="T38" fmla="*/ 2 w 65"/>
                  <a:gd name="T39" fmla="*/ 32 h 121"/>
                  <a:gd name="T40" fmla="*/ 3 w 65"/>
                  <a:gd name="T41" fmla="*/ 32 h 121"/>
                  <a:gd name="T42" fmla="*/ 3 w 65"/>
                  <a:gd name="T43" fmla="*/ 32 h 121"/>
                  <a:gd name="T44" fmla="*/ 4 w 65"/>
                  <a:gd name="T45" fmla="*/ 32 h 121"/>
                  <a:gd name="T46" fmla="*/ 5 w 65"/>
                  <a:gd name="T47" fmla="*/ 31 h 121"/>
                  <a:gd name="T48" fmla="*/ 6 w 65"/>
                  <a:gd name="T49" fmla="*/ 31 h 121"/>
                  <a:gd name="T50" fmla="*/ 7 w 65"/>
                  <a:gd name="T51" fmla="*/ 31 h 121"/>
                  <a:gd name="T52" fmla="*/ 8 w 65"/>
                  <a:gd name="T53" fmla="*/ 31 h 121"/>
                  <a:gd name="T54" fmla="*/ 8 w 65"/>
                  <a:gd name="T55" fmla="*/ 31 h 121"/>
                  <a:gd name="T56" fmla="*/ 9 w 65"/>
                  <a:gd name="T57" fmla="*/ 30 h 121"/>
                  <a:gd name="T58" fmla="*/ 10 w 65"/>
                  <a:gd name="T59" fmla="*/ 30 h 121"/>
                  <a:gd name="T60" fmla="*/ 11 w 65"/>
                  <a:gd name="T61" fmla="*/ 30 h 121"/>
                  <a:gd name="T62" fmla="*/ 12 w 65"/>
                  <a:gd name="T63" fmla="*/ 30 h 121"/>
                  <a:gd name="T64" fmla="*/ 12 w 65"/>
                  <a:gd name="T65" fmla="*/ 30 h 121"/>
                  <a:gd name="T66" fmla="*/ 13 w 65"/>
                  <a:gd name="T67" fmla="*/ 29 h 121"/>
                  <a:gd name="T68" fmla="*/ 14 w 65"/>
                  <a:gd name="T69" fmla="*/ 29 h 121"/>
                  <a:gd name="T70" fmla="*/ 15 w 65"/>
                  <a:gd name="T71" fmla="*/ 29 h 121"/>
                  <a:gd name="T72" fmla="*/ 15 w 65"/>
                  <a:gd name="T73" fmla="*/ 29 h 121"/>
                  <a:gd name="T74" fmla="*/ 19 w 65"/>
                  <a:gd name="T75" fmla="*/ 28 h 121"/>
                  <a:gd name="T76" fmla="*/ 25 w 65"/>
                  <a:gd name="T77" fmla="*/ 26 h 121"/>
                  <a:gd name="T78" fmla="*/ 65 w 65"/>
                  <a:gd name="T79" fmla="*/ 0 h 121"/>
                  <a:gd name="T80" fmla="*/ 0 60000 65536"/>
                  <a:gd name="T81" fmla="*/ 0 60000 65536"/>
                  <a:gd name="T82" fmla="*/ 0 60000 65536"/>
                  <a:gd name="T83" fmla="*/ 0 60000 65536"/>
                  <a:gd name="T84" fmla="*/ 0 60000 65536"/>
                  <a:gd name="T85" fmla="*/ 0 60000 65536"/>
                  <a:gd name="T86" fmla="*/ 0 60000 65536"/>
                  <a:gd name="T87" fmla="*/ 0 60000 65536"/>
                  <a:gd name="T88" fmla="*/ 0 60000 65536"/>
                  <a:gd name="T89" fmla="*/ 0 60000 65536"/>
                  <a:gd name="T90" fmla="*/ 0 60000 65536"/>
                  <a:gd name="T91" fmla="*/ 0 60000 65536"/>
                  <a:gd name="T92" fmla="*/ 0 60000 65536"/>
                  <a:gd name="T93" fmla="*/ 0 60000 65536"/>
                  <a:gd name="T94" fmla="*/ 0 60000 65536"/>
                  <a:gd name="T95" fmla="*/ 0 60000 65536"/>
                  <a:gd name="T96" fmla="*/ 0 60000 65536"/>
                  <a:gd name="T97" fmla="*/ 0 60000 65536"/>
                  <a:gd name="T98" fmla="*/ 0 60000 65536"/>
                  <a:gd name="T99" fmla="*/ 0 60000 65536"/>
                  <a:gd name="T100" fmla="*/ 0 60000 65536"/>
                  <a:gd name="T101" fmla="*/ 0 60000 65536"/>
                  <a:gd name="T102" fmla="*/ 0 60000 65536"/>
                  <a:gd name="T103" fmla="*/ 0 60000 65536"/>
                  <a:gd name="T104" fmla="*/ 0 60000 65536"/>
                  <a:gd name="T105" fmla="*/ 0 60000 65536"/>
                  <a:gd name="T106" fmla="*/ 0 60000 65536"/>
                  <a:gd name="T107" fmla="*/ 0 60000 65536"/>
                  <a:gd name="T108" fmla="*/ 0 60000 65536"/>
                  <a:gd name="T109" fmla="*/ 0 60000 65536"/>
                  <a:gd name="T110" fmla="*/ 0 60000 65536"/>
                  <a:gd name="T111" fmla="*/ 0 60000 65536"/>
                  <a:gd name="T112" fmla="*/ 0 60000 65536"/>
                  <a:gd name="T113" fmla="*/ 0 60000 65536"/>
                  <a:gd name="T114" fmla="*/ 0 60000 65536"/>
                  <a:gd name="T115" fmla="*/ 0 60000 65536"/>
                  <a:gd name="T116" fmla="*/ 0 60000 65536"/>
                  <a:gd name="T117" fmla="*/ 0 60000 65536"/>
                  <a:gd name="T118" fmla="*/ 0 60000 65536"/>
                  <a:gd name="T119" fmla="*/ 0 60000 65536"/>
                  <a:gd name="T120" fmla="*/ 0 w 65"/>
                  <a:gd name="T121" fmla="*/ 0 h 121"/>
                  <a:gd name="T122" fmla="*/ 65 w 65"/>
                  <a:gd name="T123" fmla="*/ 121 h 121"/>
                </a:gdLst>
                <a:ahLst/>
                <a:cxnLst>
                  <a:cxn ang="T80">
                    <a:pos x="T0" y="T1"/>
                  </a:cxn>
                  <a:cxn ang="T81">
                    <a:pos x="T2" y="T3"/>
                  </a:cxn>
                  <a:cxn ang="T82">
                    <a:pos x="T4" y="T5"/>
                  </a:cxn>
                  <a:cxn ang="T83">
                    <a:pos x="T6" y="T7"/>
                  </a:cxn>
                  <a:cxn ang="T84">
                    <a:pos x="T8" y="T9"/>
                  </a:cxn>
                  <a:cxn ang="T85">
                    <a:pos x="T10" y="T11"/>
                  </a:cxn>
                  <a:cxn ang="T86">
                    <a:pos x="T12" y="T13"/>
                  </a:cxn>
                  <a:cxn ang="T87">
                    <a:pos x="T14" y="T15"/>
                  </a:cxn>
                  <a:cxn ang="T88">
                    <a:pos x="T16" y="T17"/>
                  </a:cxn>
                  <a:cxn ang="T89">
                    <a:pos x="T18" y="T19"/>
                  </a:cxn>
                  <a:cxn ang="T90">
                    <a:pos x="T20" y="T21"/>
                  </a:cxn>
                  <a:cxn ang="T91">
                    <a:pos x="T22" y="T23"/>
                  </a:cxn>
                  <a:cxn ang="T92">
                    <a:pos x="T24" y="T25"/>
                  </a:cxn>
                  <a:cxn ang="T93">
                    <a:pos x="T26" y="T27"/>
                  </a:cxn>
                  <a:cxn ang="T94">
                    <a:pos x="T28" y="T29"/>
                  </a:cxn>
                  <a:cxn ang="T95">
                    <a:pos x="T30" y="T31"/>
                  </a:cxn>
                  <a:cxn ang="T96">
                    <a:pos x="T32" y="T33"/>
                  </a:cxn>
                  <a:cxn ang="T97">
                    <a:pos x="T34" y="T35"/>
                  </a:cxn>
                  <a:cxn ang="T98">
                    <a:pos x="T36" y="T37"/>
                  </a:cxn>
                  <a:cxn ang="T99">
                    <a:pos x="T38" y="T39"/>
                  </a:cxn>
                  <a:cxn ang="T100">
                    <a:pos x="T40" y="T41"/>
                  </a:cxn>
                  <a:cxn ang="T101">
                    <a:pos x="T42" y="T43"/>
                  </a:cxn>
                  <a:cxn ang="T102">
                    <a:pos x="T44" y="T45"/>
                  </a:cxn>
                  <a:cxn ang="T103">
                    <a:pos x="T46" y="T47"/>
                  </a:cxn>
                  <a:cxn ang="T104">
                    <a:pos x="T48" y="T49"/>
                  </a:cxn>
                  <a:cxn ang="T105">
                    <a:pos x="T50" y="T51"/>
                  </a:cxn>
                  <a:cxn ang="T106">
                    <a:pos x="T52" y="T53"/>
                  </a:cxn>
                  <a:cxn ang="T107">
                    <a:pos x="T54" y="T55"/>
                  </a:cxn>
                  <a:cxn ang="T108">
                    <a:pos x="T56" y="T57"/>
                  </a:cxn>
                  <a:cxn ang="T109">
                    <a:pos x="T58" y="T59"/>
                  </a:cxn>
                  <a:cxn ang="T110">
                    <a:pos x="T60" y="T61"/>
                  </a:cxn>
                  <a:cxn ang="T111">
                    <a:pos x="T62" y="T63"/>
                  </a:cxn>
                  <a:cxn ang="T112">
                    <a:pos x="T64" y="T65"/>
                  </a:cxn>
                  <a:cxn ang="T113">
                    <a:pos x="T66" y="T67"/>
                  </a:cxn>
                  <a:cxn ang="T114">
                    <a:pos x="T68" y="T69"/>
                  </a:cxn>
                  <a:cxn ang="T115">
                    <a:pos x="T70" y="T71"/>
                  </a:cxn>
                  <a:cxn ang="T116">
                    <a:pos x="T72" y="T73"/>
                  </a:cxn>
                  <a:cxn ang="T117">
                    <a:pos x="T74" y="T75"/>
                  </a:cxn>
                  <a:cxn ang="T118">
                    <a:pos x="T76" y="T77"/>
                  </a:cxn>
                  <a:cxn ang="T119">
                    <a:pos x="T78" y="T79"/>
                  </a:cxn>
                </a:cxnLst>
                <a:rect l="T120" t="T121" r="T122" b="T123"/>
                <a:pathLst>
                  <a:path w="65" h="121">
                    <a:moveTo>
                      <a:pt x="65" y="121"/>
                    </a:moveTo>
                    <a:lnTo>
                      <a:pt x="62" y="117"/>
                    </a:lnTo>
                    <a:lnTo>
                      <a:pt x="59" y="112"/>
                    </a:lnTo>
                    <a:lnTo>
                      <a:pt x="56" y="107"/>
                    </a:lnTo>
                    <a:lnTo>
                      <a:pt x="52" y="102"/>
                    </a:lnTo>
                    <a:lnTo>
                      <a:pt x="48" y="96"/>
                    </a:lnTo>
                    <a:lnTo>
                      <a:pt x="44" y="90"/>
                    </a:lnTo>
                    <a:lnTo>
                      <a:pt x="40" y="84"/>
                    </a:lnTo>
                    <a:lnTo>
                      <a:pt x="35" y="77"/>
                    </a:lnTo>
                    <a:lnTo>
                      <a:pt x="30" y="69"/>
                    </a:lnTo>
                    <a:lnTo>
                      <a:pt x="7" y="39"/>
                    </a:lnTo>
                    <a:lnTo>
                      <a:pt x="6" y="39"/>
                    </a:lnTo>
                    <a:lnTo>
                      <a:pt x="1" y="35"/>
                    </a:lnTo>
                    <a:lnTo>
                      <a:pt x="0" y="35"/>
                    </a:lnTo>
                    <a:lnTo>
                      <a:pt x="0" y="34"/>
                    </a:lnTo>
                    <a:lnTo>
                      <a:pt x="0" y="33"/>
                    </a:lnTo>
                    <a:lnTo>
                      <a:pt x="1" y="32"/>
                    </a:lnTo>
                    <a:lnTo>
                      <a:pt x="2" y="32"/>
                    </a:lnTo>
                    <a:lnTo>
                      <a:pt x="3" y="32"/>
                    </a:lnTo>
                    <a:lnTo>
                      <a:pt x="4" y="32"/>
                    </a:lnTo>
                    <a:lnTo>
                      <a:pt x="5" y="31"/>
                    </a:lnTo>
                    <a:lnTo>
                      <a:pt x="6" y="31"/>
                    </a:lnTo>
                    <a:lnTo>
                      <a:pt x="7" y="31"/>
                    </a:lnTo>
                    <a:lnTo>
                      <a:pt x="8" y="31"/>
                    </a:lnTo>
                    <a:lnTo>
                      <a:pt x="9" y="30"/>
                    </a:lnTo>
                    <a:lnTo>
                      <a:pt x="10" y="30"/>
                    </a:lnTo>
                    <a:lnTo>
                      <a:pt x="11" y="30"/>
                    </a:lnTo>
                    <a:lnTo>
                      <a:pt x="12" y="30"/>
                    </a:lnTo>
                    <a:lnTo>
                      <a:pt x="13" y="29"/>
                    </a:lnTo>
                    <a:lnTo>
                      <a:pt x="14" y="29"/>
                    </a:lnTo>
                    <a:lnTo>
                      <a:pt x="15" y="29"/>
                    </a:lnTo>
                    <a:lnTo>
                      <a:pt x="19" y="28"/>
                    </a:lnTo>
                    <a:lnTo>
                      <a:pt x="25" y="26"/>
                    </a:lnTo>
                    <a:lnTo>
                      <a:pt x="65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13" name="Freeform 11">
                <a:extLst>
                  <a:ext uri="{FF2B5EF4-FFF2-40B4-BE49-F238E27FC236}">
                    <a16:creationId xmlns:a16="http://schemas.microsoft.com/office/drawing/2014/main" id="{00000000-0008-0000-0000-000071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798" y="620"/>
                <a:ext cx="17" cy="307"/>
              </a:xfrm>
              <a:custGeom>
                <a:avLst/>
                <a:gdLst>
                  <a:gd name="T0" fmla="*/ 17 w 17"/>
                  <a:gd name="T1" fmla="*/ 307 h 307"/>
                  <a:gd name="T2" fmla="*/ 0 w 17"/>
                  <a:gd name="T3" fmla="*/ 307 h 307"/>
                  <a:gd name="T4" fmla="*/ 0 w 17"/>
                  <a:gd name="T5" fmla="*/ 0 h 307"/>
                  <a:gd name="T6" fmla="*/ 17 w 17"/>
                  <a:gd name="T7" fmla="*/ 0 h 307"/>
                  <a:gd name="T8" fmla="*/ 0 60000 65536"/>
                  <a:gd name="T9" fmla="*/ 0 60000 65536"/>
                  <a:gd name="T10" fmla="*/ 0 60000 65536"/>
                  <a:gd name="T11" fmla="*/ 0 60000 65536"/>
                  <a:gd name="T12" fmla="*/ 0 w 17"/>
                  <a:gd name="T13" fmla="*/ 0 h 307"/>
                  <a:gd name="T14" fmla="*/ 17 w 17"/>
                  <a:gd name="T15" fmla="*/ 307 h 307"/>
                </a:gdLst>
                <a:ahLst/>
                <a:cxnLst>
                  <a:cxn ang="T8">
                    <a:pos x="T0" y="T1"/>
                  </a:cxn>
                  <a:cxn ang="T9">
                    <a:pos x="T2" y="T3"/>
                  </a:cxn>
                  <a:cxn ang="T10">
                    <a:pos x="T4" y="T5"/>
                  </a:cxn>
                  <a:cxn ang="T11">
                    <a:pos x="T6" y="T7"/>
                  </a:cxn>
                </a:cxnLst>
                <a:rect l="T12" t="T13" r="T14" b="T15"/>
                <a:pathLst>
                  <a:path w="17" h="307">
                    <a:moveTo>
                      <a:pt x="17" y="307"/>
                    </a:moveTo>
                    <a:lnTo>
                      <a:pt x="0" y="307"/>
                    </a:lnTo>
                    <a:lnTo>
                      <a:pt x="0" y="0"/>
                    </a:lnTo>
                    <a:lnTo>
                      <a:pt x="17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14" name="Freeform 12">
                <a:extLst>
                  <a:ext uri="{FF2B5EF4-FFF2-40B4-BE49-F238E27FC236}">
                    <a16:creationId xmlns:a16="http://schemas.microsoft.com/office/drawing/2014/main" id="{00000000-0008-0000-0000-000072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449" y="858"/>
                <a:ext cx="349" cy="69"/>
              </a:xfrm>
              <a:custGeom>
                <a:avLst/>
                <a:gdLst>
                  <a:gd name="T0" fmla="*/ 349 w 349"/>
                  <a:gd name="T1" fmla="*/ 69 h 69"/>
                  <a:gd name="T2" fmla="*/ 349 w 349"/>
                  <a:gd name="T3" fmla="*/ 69 h 69"/>
                  <a:gd name="T4" fmla="*/ 0 w 349"/>
                  <a:gd name="T5" fmla="*/ 69 h 69"/>
                  <a:gd name="T6" fmla="*/ 0 w 349"/>
                  <a:gd name="T7" fmla="*/ 28 h 69"/>
                  <a:gd name="T8" fmla="*/ 121 w 349"/>
                  <a:gd name="T9" fmla="*/ 28 h 69"/>
                  <a:gd name="T10" fmla="*/ 138 w 349"/>
                  <a:gd name="T11" fmla="*/ 0 h 69"/>
                  <a:gd name="T12" fmla="*/ 224 w 349"/>
                  <a:gd name="T13" fmla="*/ 0 h 69"/>
                  <a:gd name="T14" fmla="*/ 228 w 349"/>
                  <a:gd name="T15" fmla="*/ 28 h 69"/>
                  <a:gd name="T16" fmla="*/ 349 w 349"/>
                  <a:gd name="T17" fmla="*/ 28 h 69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60000 65536"/>
                  <a:gd name="T25" fmla="*/ 0 60000 65536"/>
                  <a:gd name="T26" fmla="*/ 0 60000 65536"/>
                  <a:gd name="T27" fmla="*/ 0 w 349"/>
                  <a:gd name="T28" fmla="*/ 0 h 69"/>
                  <a:gd name="T29" fmla="*/ 349 w 349"/>
                  <a:gd name="T30" fmla="*/ 69 h 69"/>
                </a:gdLst>
                <a:ahLst/>
                <a:cxnLst>
                  <a:cxn ang="T18">
                    <a:pos x="T0" y="T1"/>
                  </a:cxn>
                  <a:cxn ang="T19">
                    <a:pos x="T2" y="T3"/>
                  </a:cxn>
                  <a:cxn ang="T20">
                    <a:pos x="T4" y="T5"/>
                  </a:cxn>
                  <a:cxn ang="T21">
                    <a:pos x="T6" y="T7"/>
                  </a:cxn>
                  <a:cxn ang="T22">
                    <a:pos x="T8" y="T9"/>
                  </a:cxn>
                  <a:cxn ang="T23">
                    <a:pos x="T10" y="T11"/>
                  </a:cxn>
                  <a:cxn ang="T24">
                    <a:pos x="T12" y="T13"/>
                  </a:cxn>
                  <a:cxn ang="T25">
                    <a:pos x="T14" y="T15"/>
                  </a:cxn>
                  <a:cxn ang="T26">
                    <a:pos x="T16" y="T17"/>
                  </a:cxn>
                </a:cxnLst>
                <a:rect l="T27" t="T28" r="T29" b="T30"/>
                <a:pathLst>
                  <a:path w="349" h="69">
                    <a:moveTo>
                      <a:pt x="349" y="69"/>
                    </a:moveTo>
                    <a:lnTo>
                      <a:pt x="349" y="69"/>
                    </a:lnTo>
                    <a:lnTo>
                      <a:pt x="0" y="69"/>
                    </a:lnTo>
                    <a:lnTo>
                      <a:pt x="0" y="28"/>
                    </a:lnTo>
                    <a:lnTo>
                      <a:pt x="121" y="28"/>
                    </a:lnTo>
                    <a:lnTo>
                      <a:pt x="138" y="0"/>
                    </a:lnTo>
                    <a:lnTo>
                      <a:pt x="224" y="0"/>
                    </a:lnTo>
                    <a:lnTo>
                      <a:pt x="228" y="28"/>
                    </a:lnTo>
                    <a:lnTo>
                      <a:pt x="349" y="28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15" name="Freeform 13">
                <a:extLst>
                  <a:ext uri="{FF2B5EF4-FFF2-40B4-BE49-F238E27FC236}">
                    <a16:creationId xmlns:a16="http://schemas.microsoft.com/office/drawing/2014/main" id="{00000000-0008-0000-0000-000073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485" y="620"/>
                <a:ext cx="313" cy="266"/>
              </a:xfrm>
              <a:custGeom>
                <a:avLst/>
                <a:gdLst>
                  <a:gd name="T0" fmla="*/ 313 w 313"/>
                  <a:gd name="T1" fmla="*/ 266 h 266"/>
                  <a:gd name="T2" fmla="*/ 260 w 313"/>
                  <a:gd name="T3" fmla="*/ 41 h 266"/>
                  <a:gd name="T4" fmla="*/ 133 w 313"/>
                  <a:gd name="T5" fmla="*/ 41 h 266"/>
                  <a:gd name="T6" fmla="*/ 0 w 313"/>
                  <a:gd name="T7" fmla="*/ 218 h 266"/>
                  <a:gd name="T8" fmla="*/ 0 w 313"/>
                  <a:gd name="T9" fmla="*/ 0 h 266"/>
                  <a:gd name="T10" fmla="*/ 133 w 313"/>
                  <a:gd name="T11" fmla="*/ 0 h 266"/>
                  <a:gd name="T12" fmla="*/ 260 w 313"/>
                  <a:gd name="T13" fmla="*/ 0 h 266"/>
                  <a:gd name="T14" fmla="*/ 313 w 313"/>
                  <a:gd name="T15" fmla="*/ 0 h 266"/>
                  <a:gd name="T16" fmla="*/ 0 60000 65536"/>
                  <a:gd name="T17" fmla="*/ 0 60000 65536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w 313"/>
                  <a:gd name="T25" fmla="*/ 0 h 266"/>
                  <a:gd name="T26" fmla="*/ 313 w 313"/>
                  <a:gd name="T27" fmla="*/ 266 h 266"/>
                </a:gdLst>
                <a:ahLst/>
                <a:cxnLst>
                  <a:cxn ang="T16">
                    <a:pos x="T0" y="T1"/>
                  </a:cxn>
                  <a:cxn ang="T17">
                    <a:pos x="T2" y="T3"/>
                  </a:cxn>
                  <a:cxn ang="T18">
                    <a:pos x="T4" y="T5"/>
                  </a:cxn>
                  <a:cxn ang="T19">
                    <a:pos x="T6" y="T7"/>
                  </a:cxn>
                  <a:cxn ang="T20">
                    <a:pos x="T8" y="T9"/>
                  </a:cxn>
                  <a:cxn ang="T21">
                    <a:pos x="T10" y="T11"/>
                  </a:cxn>
                  <a:cxn ang="T22">
                    <a:pos x="T12" y="T13"/>
                  </a:cxn>
                  <a:cxn ang="T23">
                    <a:pos x="T14" y="T15"/>
                  </a:cxn>
                </a:cxnLst>
                <a:rect l="T24" t="T25" r="T26" b="T27"/>
                <a:pathLst>
                  <a:path w="313" h="266">
                    <a:moveTo>
                      <a:pt x="313" y="266"/>
                    </a:moveTo>
                    <a:lnTo>
                      <a:pt x="260" y="41"/>
                    </a:lnTo>
                    <a:lnTo>
                      <a:pt x="133" y="41"/>
                    </a:lnTo>
                    <a:lnTo>
                      <a:pt x="0" y="218"/>
                    </a:lnTo>
                    <a:lnTo>
                      <a:pt x="0" y="0"/>
                    </a:lnTo>
                    <a:lnTo>
                      <a:pt x="133" y="0"/>
                    </a:lnTo>
                    <a:lnTo>
                      <a:pt x="260" y="0"/>
                    </a:lnTo>
                    <a:lnTo>
                      <a:pt x="313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16" name="Freeform 14">
                <a:extLst>
                  <a:ext uri="{FF2B5EF4-FFF2-40B4-BE49-F238E27FC236}">
                    <a16:creationId xmlns:a16="http://schemas.microsoft.com/office/drawing/2014/main" id="{00000000-0008-0000-0000-000074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473" y="709"/>
                <a:ext cx="12" cy="145"/>
              </a:xfrm>
              <a:custGeom>
                <a:avLst/>
                <a:gdLst>
                  <a:gd name="T0" fmla="*/ 12 w 12"/>
                  <a:gd name="T1" fmla="*/ 129 h 145"/>
                  <a:gd name="T2" fmla="*/ 11 w 12"/>
                  <a:gd name="T3" fmla="*/ 130 h 145"/>
                  <a:gd name="T4" fmla="*/ 10 w 12"/>
                  <a:gd name="T5" fmla="*/ 132 h 145"/>
                  <a:gd name="T6" fmla="*/ 9 w 12"/>
                  <a:gd name="T7" fmla="*/ 133 h 145"/>
                  <a:gd name="T8" fmla="*/ 8 w 12"/>
                  <a:gd name="T9" fmla="*/ 134 h 145"/>
                  <a:gd name="T10" fmla="*/ 7 w 12"/>
                  <a:gd name="T11" fmla="*/ 136 h 145"/>
                  <a:gd name="T12" fmla="*/ 5 w 12"/>
                  <a:gd name="T13" fmla="*/ 138 h 145"/>
                  <a:gd name="T14" fmla="*/ 4 w 12"/>
                  <a:gd name="T15" fmla="*/ 140 h 145"/>
                  <a:gd name="T16" fmla="*/ 2 w 12"/>
                  <a:gd name="T17" fmla="*/ 143 h 145"/>
                  <a:gd name="T18" fmla="*/ 0 w 12"/>
                  <a:gd name="T19" fmla="*/ 145 h 145"/>
                  <a:gd name="T20" fmla="*/ 0 w 12"/>
                  <a:gd name="T21" fmla="*/ 34 h 145"/>
                  <a:gd name="T22" fmla="*/ 11 w 12"/>
                  <a:gd name="T23" fmla="*/ 7 h 145"/>
                  <a:gd name="T24" fmla="*/ 12 w 12"/>
                  <a:gd name="T25" fmla="*/ 0 h 145"/>
                  <a:gd name="T26" fmla="*/ 0 60000 65536"/>
                  <a:gd name="T27" fmla="*/ 0 60000 65536"/>
                  <a:gd name="T28" fmla="*/ 0 60000 65536"/>
                  <a:gd name="T29" fmla="*/ 0 60000 65536"/>
                  <a:gd name="T30" fmla="*/ 0 60000 65536"/>
                  <a:gd name="T31" fmla="*/ 0 60000 65536"/>
                  <a:gd name="T32" fmla="*/ 0 60000 65536"/>
                  <a:gd name="T33" fmla="*/ 0 60000 65536"/>
                  <a:gd name="T34" fmla="*/ 0 60000 65536"/>
                  <a:gd name="T35" fmla="*/ 0 60000 65536"/>
                  <a:gd name="T36" fmla="*/ 0 60000 65536"/>
                  <a:gd name="T37" fmla="*/ 0 60000 65536"/>
                  <a:gd name="T38" fmla="*/ 0 60000 65536"/>
                  <a:gd name="T39" fmla="*/ 0 w 12"/>
                  <a:gd name="T40" fmla="*/ 0 h 145"/>
                  <a:gd name="T41" fmla="*/ 12 w 12"/>
                  <a:gd name="T42" fmla="*/ 145 h 145"/>
                </a:gdLst>
                <a:ahLst/>
                <a:cxnLst>
                  <a:cxn ang="T26">
                    <a:pos x="T0" y="T1"/>
                  </a:cxn>
                  <a:cxn ang="T27">
                    <a:pos x="T2" y="T3"/>
                  </a:cxn>
                  <a:cxn ang="T28">
                    <a:pos x="T4" y="T5"/>
                  </a:cxn>
                  <a:cxn ang="T29">
                    <a:pos x="T6" y="T7"/>
                  </a:cxn>
                  <a:cxn ang="T30">
                    <a:pos x="T8" y="T9"/>
                  </a:cxn>
                  <a:cxn ang="T31">
                    <a:pos x="T10" y="T11"/>
                  </a:cxn>
                  <a:cxn ang="T32">
                    <a:pos x="T12" y="T13"/>
                  </a:cxn>
                  <a:cxn ang="T33">
                    <a:pos x="T14" y="T15"/>
                  </a:cxn>
                  <a:cxn ang="T34">
                    <a:pos x="T16" y="T17"/>
                  </a:cxn>
                  <a:cxn ang="T35">
                    <a:pos x="T18" y="T19"/>
                  </a:cxn>
                  <a:cxn ang="T36">
                    <a:pos x="T20" y="T21"/>
                  </a:cxn>
                  <a:cxn ang="T37">
                    <a:pos x="T22" y="T23"/>
                  </a:cxn>
                  <a:cxn ang="T38">
                    <a:pos x="T24" y="T25"/>
                  </a:cxn>
                </a:cxnLst>
                <a:rect l="T39" t="T40" r="T41" b="T42"/>
                <a:pathLst>
                  <a:path w="12" h="145">
                    <a:moveTo>
                      <a:pt x="12" y="129"/>
                    </a:moveTo>
                    <a:lnTo>
                      <a:pt x="11" y="130"/>
                    </a:lnTo>
                    <a:lnTo>
                      <a:pt x="10" y="132"/>
                    </a:lnTo>
                    <a:lnTo>
                      <a:pt x="9" y="133"/>
                    </a:lnTo>
                    <a:lnTo>
                      <a:pt x="8" y="134"/>
                    </a:lnTo>
                    <a:lnTo>
                      <a:pt x="7" y="136"/>
                    </a:lnTo>
                    <a:lnTo>
                      <a:pt x="5" y="138"/>
                    </a:lnTo>
                    <a:lnTo>
                      <a:pt x="4" y="140"/>
                    </a:lnTo>
                    <a:lnTo>
                      <a:pt x="2" y="143"/>
                    </a:lnTo>
                    <a:lnTo>
                      <a:pt x="0" y="145"/>
                    </a:lnTo>
                    <a:lnTo>
                      <a:pt x="0" y="34"/>
                    </a:lnTo>
                    <a:lnTo>
                      <a:pt x="11" y="7"/>
                    </a:lnTo>
                    <a:lnTo>
                      <a:pt x="12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17" name="Freeform 15">
                <a:extLst>
                  <a:ext uri="{FF2B5EF4-FFF2-40B4-BE49-F238E27FC236}">
                    <a16:creationId xmlns:a16="http://schemas.microsoft.com/office/drawing/2014/main" id="{00000000-0008-0000-0000-000075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183" y="620"/>
                <a:ext cx="302" cy="266"/>
              </a:xfrm>
              <a:custGeom>
                <a:avLst/>
                <a:gdLst>
                  <a:gd name="T0" fmla="*/ 302 w 302"/>
                  <a:gd name="T1" fmla="*/ 89 h 266"/>
                  <a:gd name="T2" fmla="*/ 253 w 302"/>
                  <a:gd name="T3" fmla="*/ 46 h 266"/>
                  <a:gd name="T4" fmla="*/ 193 w 302"/>
                  <a:gd name="T5" fmla="*/ 41 h 266"/>
                  <a:gd name="T6" fmla="*/ 59 w 302"/>
                  <a:gd name="T7" fmla="*/ 41 h 266"/>
                  <a:gd name="T8" fmla="*/ 0 w 302"/>
                  <a:gd name="T9" fmla="*/ 266 h 266"/>
                  <a:gd name="T10" fmla="*/ 0 w 302"/>
                  <a:gd name="T11" fmla="*/ 0 h 266"/>
                  <a:gd name="T12" fmla="*/ 301 w 302"/>
                  <a:gd name="T13" fmla="*/ 0 h 266"/>
                  <a:gd name="T14" fmla="*/ 302 w 302"/>
                  <a:gd name="T15" fmla="*/ 0 h 266"/>
                  <a:gd name="T16" fmla="*/ 0 60000 65536"/>
                  <a:gd name="T17" fmla="*/ 0 60000 65536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w 302"/>
                  <a:gd name="T25" fmla="*/ 0 h 266"/>
                  <a:gd name="T26" fmla="*/ 302 w 302"/>
                  <a:gd name="T27" fmla="*/ 266 h 266"/>
                </a:gdLst>
                <a:ahLst/>
                <a:cxnLst>
                  <a:cxn ang="T16">
                    <a:pos x="T0" y="T1"/>
                  </a:cxn>
                  <a:cxn ang="T17">
                    <a:pos x="T2" y="T3"/>
                  </a:cxn>
                  <a:cxn ang="T18">
                    <a:pos x="T4" y="T5"/>
                  </a:cxn>
                  <a:cxn ang="T19">
                    <a:pos x="T6" y="T7"/>
                  </a:cxn>
                  <a:cxn ang="T20">
                    <a:pos x="T8" y="T9"/>
                  </a:cxn>
                  <a:cxn ang="T21">
                    <a:pos x="T10" y="T11"/>
                  </a:cxn>
                  <a:cxn ang="T22">
                    <a:pos x="T12" y="T13"/>
                  </a:cxn>
                  <a:cxn ang="T23">
                    <a:pos x="T14" y="T15"/>
                  </a:cxn>
                </a:cxnLst>
                <a:rect l="T24" t="T25" r="T26" b="T27"/>
                <a:pathLst>
                  <a:path w="302" h="266">
                    <a:moveTo>
                      <a:pt x="302" y="89"/>
                    </a:moveTo>
                    <a:lnTo>
                      <a:pt x="253" y="46"/>
                    </a:lnTo>
                    <a:lnTo>
                      <a:pt x="193" y="41"/>
                    </a:lnTo>
                    <a:lnTo>
                      <a:pt x="59" y="41"/>
                    </a:lnTo>
                    <a:lnTo>
                      <a:pt x="0" y="266"/>
                    </a:lnTo>
                    <a:lnTo>
                      <a:pt x="0" y="0"/>
                    </a:lnTo>
                    <a:lnTo>
                      <a:pt x="301" y="0"/>
                    </a:lnTo>
                    <a:lnTo>
                      <a:pt x="302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18" name="Freeform 16">
                <a:extLst>
                  <a:ext uri="{FF2B5EF4-FFF2-40B4-BE49-F238E27FC236}">
                    <a16:creationId xmlns:a16="http://schemas.microsoft.com/office/drawing/2014/main" id="{00000000-0008-0000-0000-000076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449" y="812"/>
                <a:ext cx="24" cy="74"/>
              </a:xfrm>
              <a:custGeom>
                <a:avLst/>
                <a:gdLst>
                  <a:gd name="T0" fmla="*/ 24 w 24"/>
                  <a:gd name="T1" fmla="*/ 42 h 74"/>
                  <a:gd name="T2" fmla="*/ 24 w 24"/>
                  <a:gd name="T3" fmla="*/ 43 h 74"/>
                  <a:gd name="T4" fmla="*/ 23 w 24"/>
                  <a:gd name="T5" fmla="*/ 43 h 74"/>
                  <a:gd name="T6" fmla="*/ 22 w 24"/>
                  <a:gd name="T7" fmla="*/ 44 h 74"/>
                  <a:gd name="T8" fmla="*/ 20 w 24"/>
                  <a:gd name="T9" fmla="*/ 47 h 74"/>
                  <a:gd name="T10" fmla="*/ 17 w 24"/>
                  <a:gd name="T11" fmla="*/ 51 h 74"/>
                  <a:gd name="T12" fmla="*/ 13 w 24"/>
                  <a:gd name="T13" fmla="*/ 56 h 74"/>
                  <a:gd name="T14" fmla="*/ 9 w 24"/>
                  <a:gd name="T15" fmla="*/ 62 h 74"/>
                  <a:gd name="T16" fmla="*/ 4 w 24"/>
                  <a:gd name="T17" fmla="*/ 68 h 74"/>
                  <a:gd name="T18" fmla="*/ 0 w 24"/>
                  <a:gd name="T19" fmla="*/ 74 h 74"/>
                  <a:gd name="T20" fmla="*/ 0 w 24"/>
                  <a:gd name="T21" fmla="*/ 45 h 74"/>
                  <a:gd name="T22" fmla="*/ 4 w 24"/>
                  <a:gd name="T23" fmla="*/ 41 h 74"/>
                  <a:gd name="T24" fmla="*/ 9 w 24"/>
                  <a:gd name="T25" fmla="*/ 36 h 74"/>
                  <a:gd name="T26" fmla="*/ 24 w 24"/>
                  <a:gd name="T27" fmla="*/ 4 h 74"/>
                  <a:gd name="T28" fmla="*/ 24 w 24"/>
                  <a:gd name="T29" fmla="*/ 0 h 74"/>
                  <a:gd name="T30" fmla="*/ 0 60000 65536"/>
                  <a:gd name="T31" fmla="*/ 0 60000 65536"/>
                  <a:gd name="T32" fmla="*/ 0 60000 65536"/>
                  <a:gd name="T33" fmla="*/ 0 60000 65536"/>
                  <a:gd name="T34" fmla="*/ 0 60000 65536"/>
                  <a:gd name="T35" fmla="*/ 0 60000 65536"/>
                  <a:gd name="T36" fmla="*/ 0 60000 65536"/>
                  <a:gd name="T37" fmla="*/ 0 60000 65536"/>
                  <a:gd name="T38" fmla="*/ 0 60000 65536"/>
                  <a:gd name="T39" fmla="*/ 0 60000 65536"/>
                  <a:gd name="T40" fmla="*/ 0 60000 65536"/>
                  <a:gd name="T41" fmla="*/ 0 60000 65536"/>
                  <a:gd name="T42" fmla="*/ 0 60000 65536"/>
                  <a:gd name="T43" fmla="*/ 0 60000 65536"/>
                  <a:gd name="T44" fmla="*/ 0 60000 65536"/>
                  <a:gd name="T45" fmla="*/ 0 w 24"/>
                  <a:gd name="T46" fmla="*/ 0 h 74"/>
                  <a:gd name="T47" fmla="*/ 24 w 24"/>
                  <a:gd name="T48" fmla="*/ 74 h 74"/>
                </a:gdLst>
                <a:ahLst/>
                <a:cxnLst>
                  <a:cxn ang="T30">
                    <a:pos x="T0" y="T1"/>
                  </a:cxn>
                  <a:cxn ang="T31">
                    <a:pos x="T2" y="T3"/>
                  </a:cxn>
                  <a:cxn ang="T32">
                    <a:pos x="T4" y="T5"/>
                  </a:cxn>
                  <a:cxn ang="T33">
                    <a:pos x="T6" y="T7"/>
                  </a:cxn>
                  <a:cxn ang="T34">
                    <a:pos x="T8" y="T9"/>
                  </a:cxn>
                  <a:cxn ang="T35">
                    <a:pos x="T10" y="T11"/>
                  </a:cxn>
                  <a:cxn ang="T36">
                    <a:pos x="T12" y="T13"/>
                  </a:cxn>
                  <a:cxn ang="T37">
                    <a:pos x="T14" y="T15"/>
                  </a:cxn>
                  <a:cxn ang="T38">
                    <a:pos x="T16" y="T17"/>
                  </a:cxn>
                  <a:cxn ang="T39">
                    <a:pos x="T18" y="T19"/>
                  </a:cxn>
                  <a:cxn ang="T40">
                    <a:pos x="T20" y="T21"/>
                  </a:cxn>
                  <a:cxn ang="T41">
                    <a:pos x="T22" y="T23"/>
                  </a:cxn>
                  <a:cxn ang="T42">
                    <a:pos x="T24" y="T25"/>
                  </a:cxn>
                  <a:cxn ang="T43">
                    <a:pos x="T26" y="T27"/>
                  </a:cxn>
                  <a:cxn ang="T44">
                    <a:pos x="T28" y="T29"/>
                  </a:cxn>
                </a:cxnLst>
                <a:rect l="T45" t="T46" r="T47" b="T48"/>
                <a:pathLst>
                  <a:path w="24" h="74">
                    <a:moveTo>
                      <a:pt x="24" y="42"/>
                    </a:moveTo>
                    <a:lnTo>
                      <a:pt x="24" y="43"/>
                    </a:lnTo>
                    <a:lnTo>
                      <a:pt x="23" y="43"/>
                    </a:lnTo>
                    <a:lnTo>
                      <a:pt x="22" y="44"/>
                    </a:lnTo>
                    <a:lnTo>
                      <a:pt x="20" y="47"/>
                    </a:lnTo>
                    <a:lnTo>
                      <a:pt x="17" y="51"/>
                    </a:lnTo>
                    <a:lnTo>
                      <a:pt x="13" y="56"/>
                    </a:lnTo>
                    <a:lnTo>
                      <a:pt x="9" y="62"/>
                    </a:lnTo>
                    <a:lnTo>
                      <a:pt x="4" y="68"/>
                    </a:lnTo>
                    <a:lnTo>
                      <a:pt x="0" y="74"/>
                    </a:lnTo>
                    <a:lnTo>
                      <a:pt x="0" y="45"/>
                    </a:lnTo>
                    <a:lnTo>
                      <a:pt x="4" y="41"/>
                    </a:lnTo>
                    <a:lnTo>
                      <a:pt x="9" y="36"/>
                    </a:lnTo>
                    <a:lnTo>
                      <a:pt x="24" y="4"/>
                    </a:lnTo>
                    <a:lnTo>
                      <a:pt x="24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19" name="Freeform 17">
                <a:extLst>
                  <a:ext uri="{FF2B5EF4-FFF2-40B4-BE49-F238E27FC236}">
                    <a16:creationId xmlns:a16="http://schemas.microsoft.com/office/drawing/2014/main" id="{00000000-0008-0000-0000-000077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429" y="743"/>
                <a:ext cx="44" cy="69"/>
              </a:xfrm>
              <a:custGeom>
                <a:avLst/>
                <a:gdLst>
                  <a:gd name="T0" fmla="*/ 44 w 44"/>
                  <a:gd name="T1" fmla="*/ 69 h 69"/>
                  <a:gd name="T2" fmla="*/ 44 w 44"/>
                  <a:gd name="T3" fmla="*/ 67 h 69"/>
                  <a:gd name="T4" fmla="*/ 44 w 44"/>
                  <a:gd name="T5" fmla="*/ 66 h 69"/>
                  <a:gd name="T6" fmla="*/ 43 w 44"/>
                  <a:gd name="T7" fmla="*/ 62 h 69"/>
                  <a:gd name="T8" fmla="*/ 39 w 44"/>
                  <a:gd name="T9" fmla="*/ 52 h 69"/>
                  <a:gd name="T10" fmla="*/ 38 w 44"/>
                  <a:gd name="T11" fmla="*/ 50 h 69"/>
                  <a:gd name="T12" fmla="*/ 36 w 44"/>
                  <a:gd name="T13" fmla="*/ 48 h 69"/>
                  <a:gd name="T14" fmla="*/ 36 w 44"/>
                  <a:gd name="T15" fmla="*/ 47 h 69"/>
                  <a:gd name="T16" fmla="*/ 34 w 44"/>
                  <a:gd name="T17" fmla="*/ 45 h 69"/>
                  <a:gd name="T18" fmla="*/ 31 w 44"/>
                  <a:gd name="T19" fmla="*/ 42 h 69"/>
                  <a:gd name="T20" fmla="*/ 31 w 44"/>
                  <a:gd name="T21" fmla="*/ 42 h 69"/>
                  <a:gd name="T22" fmla="*/ 28 w 44"/>
                  <a:gd name="T23" fmla="*/ 40 h 69"/>
                  <a:gd name="T24" fmla="*/ 27 w 44"/>
                  <a:gd name="T25" fmla="*/ 40 h 69"/>
                  <a:gd name="T26" fmla="*/ 25 w 44"/>
                  <a:gd name="T27" fmla="*/ 38 h 69"/>
                  <a:gd name="T28" fmla="*/ 24 w 44"/>
                  <a:gd name="T29" fmla="*/ 37 h 69"/>
                  <a:gd name="T30" fmla="*/ 9 w 44"/>
                  <a:gd name="T31" fmla="*/ 30 h 69"/>
                  <a:gd name="T32" fmla="*/ 5 w 44"/>
                  <a:gd name="T33" fmla="*/ 29 h 69"/>
                  <a:gd name="T34" fmla="*/ 1 w 44"/>
                  <a:gd name="T35" fmla="*/ 28 h 69"/>
                  <a:gd name="T36" fmla="*/ 0 w 44"/>
                  <a:gd name="T37" fmla="*/ 27 h 69"/>
                  <a:gd name="T38" fmla="*/ 1 w 44"/>
                  <a:gd name="T39" fmla="*/ 26 h 69"/>
                  <a:gd name="T40" fmla="*/ 5 w 44"/>
                  <a:gd name="T41" fmla="*/ 25 h 69"/>
                  <a:gd name="T42" fmla="*/ 9 w 44"/>
                  <a:gd name="T43" fmla="*/ 23 h 69"/>
                  <a:gd name="T44" fmla="*/ 9 w 44"/>
                  <a:gd name="T45" fmla="*/ 23 h 69"/>
                  <a:gd name="T46" fmla="*/ 13 w 44"/>
                  <a:gd name="T47" fmla="*/ 22 h 69"/>
                  <a:gd name="T48" fmla="*/ 13 w 44"/>
                  <a:gd name="T49" fmla="*/ 22 h 69"/>
                  <a:gd name="T50" fmla="*/ 17 w 44"/>
                  <a:gd name="T51" fmla="*/ 20 h 69"/>
                  <a:gd name="T52" fmla="*/ 17 w 44"/>
                  <a:gd name="T53" fmla="*/ 20 h 69"/>
                  <a:gd name="T54" fmla="*/ 21 w 44"/>
                  <a:gd name="T55" fmla="*/ 19 h 69"/>
                  <a:gd name="T56" fmla="*/ 21 w 44"/>
                  <a:gd name="T57" fmla="*/ 18 h 69"/>
                  <a:gd name="T58" fmla="*/ 24 w 44"/>
                  <a:gd name="T59" fmla="*/ 17 h 69"/>
                  <a:gd name="T60" fmla="*/ 25 w 44"/>
                  <a:gd name="T61" fmla="*/ 16 h 69"/>
                  <a:gd name="T62" fmla="*/ 33 w 44"/>
                  <a:gd name="T63" fmla="*/ 10 h 69"/>
                  <a:gd name="T64" fmla="*/ 36 w 44"/>
                  <a:gd name="T65" fmla="*/ 8 h 69"/>
                  <a:gd name="T66" fmla="*/ 36 w 44"/>
                  <a:gd name="T67" fmla="*/ 8 h 69"/>
                  <a:gd name="T68" fmla="*/ 38 w 44"/>
                  <a:gd name="T69" fmla="*/ 6 h 69"/>
                  <a:gd name="T70" fmla="*/ 39 w 44"/>
                  <a:gd name="T71" fmla="*/ 5 h 69"/>
                  <a:gd name="T72" fmla="*/ 40 w 44"/>
                  <a:gd name="T73" fmla="*/ 5 h 69"/>
                  <a:gd name="T74" fmla="*/ 41 w 44"/>
                  <a:gd name="T75" fmla="*/ 3 h 69"/>
                  <a:gd name="T76" fmla="*/ 41 w 44"/>
                  <a:gd name="T77" fmla="*/ 3 h 69"/>
                  <a:gd name="T78" fmla="*/ 42 w 44"/>
                  <a:gd name="T79" fmla="*/ 2 h 69"/>
                  <a:gd name="T80" fmla="*/ 43 w 44"/>
                  <a:gd name="T81" fmla="*/ 1 h 69"/>
                  <a:gd name="T82" fmla="*/ 44 w 44"/>
                  <a:gd name="T83" fmla="*/ 0 h 69"/>
                  <a:gd name="T84" fmla="*/ 44 w 44"/>
                  <a:gd name="T85" fmla="*/ 0 h 69"/>
                  <a:gd name="T86" fmla="*/ 0 60000 65536"/>
                  <a:gd name="T87" fmla="*/ 0 60000 65536"/>
                  <a:gd name="T88" fmla="*/ 0 60000 65536"/>
                  <a:gd name="T89" fmla="*/ 0 60000 65536"/>
                  <a:gd name="T90" fmla="*/ 0 60000 65536"/>
                  <a:gd name="T91" fmla="*/ 0 60000 65536"/>
                  <a:gd name="T92" fmla="*/ 0 60000 65536"/>
                  <a:gd name="T93" fmla="*/ 0 60000 65536"/>
                  <a:gd name="T94" fmla="*/ 0 60000 65536"/>
                  <a:gd name="T95" fmla="*/ 0 60000 65536"/>
                  <a:gd name="T96" fmla="*/ 0 60000 65536"/>
                  <a:gd name="T97" fmla="*/ 0 60000 65536"/>
                  <a:gd name="T98" fmla="*/ 0 60000 65536"/>
                  <a:gd name="T99" fmla="*/ 0 60000 65536"/>
                  <a:gd name="T100" fmla="*/ 0 60000 65536"/>
                  <a:gd name="T101" fmla="*/ 0 60000 65536"/>
                  <a:gd name="T102" fmla="*/ 0 60000 65536"/>
                  <a:gd name="T103" fmla="*/ 0 60000 65536"/>
                  <a:gd name="T104" fmla="*/ 0 60000 65536"/>
                  <a:gd name="T105" fmla="*/ 0 60000 65536"/>
                  <a:gd name="T106" fmla="*/ 0 60000 65536"/>
                  <a:gd name="T107" fmla="*/ 0 60000 65536"/>
                  <a:gd name="T108" fmla="*/ 0 60000 65536"/>
                  <a:gd name="T109" fmla="*/ 0 60000 65536"/>
                  <a:gd name="T110" fmla="*/ 0 60000 65536"/>
                  <a:gd name="T111" fmla="*/ 0 60000 65536"/>
                  <a:gd name="T112" fmla="*/ 0 60000 65536"/>
                  <a:gd name="T113" fmla="*/ 0 60000 65536"/>
                  <a:gd name="T114" fmla="*/ 0 60000 65536"/>
                  <a:gd name="T115" fmla="*/ 0 60000 65536"/>
                  <a:gd name="T116" fmla="*/ 0 60000 65536"/>
                  <a:gd name="T117" fmla="*/ 0 60000 65536"/>
                  <a:gd name="T118" fmla="*/ 0 60000 65536"/>
                  <a:gd name="T119" fmla="*/ 0 60000 65536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w 44"/>
                  <a:gd name="T130" fmla="*/ 0 h 69"/>
                  <a:gd name="T131" fmla="*/ 44 w 44"/>
                  <a:gd name="T132" fmla="*/ 69 h 69"/>
                </a:gdLst>
                <a:ahLst/>
                <a:cxnLst>
                  <a:cxn ang="T86">
                    <a:pos x="T0" y="T1"/>
                  </a:cxn>
                  <a:cxn ang="T87">
                    <a:pos x="T2" y="T3"/>
                  </a:cxn>
                  <a:cxn ang="T88">
                    <a:pos x="T4" y="T5"/>
                  </a:cxn>
                  <a:cxn ang="T89">
                    <a:pos x="T6" y="T7"/>
                  </a:cxn>
                  <a:cxn ang="T90">
                    <a:pos x="T8" y="T9"/>
                  </a:cxn>
                  <a:cxn ang="T91">
                    <a:pos x="T10" y="T11"/>
                  </a:cxn>
                  <a:cxn ang="T92">
                    <a:pos x="T12" y="T13"/>
                  </a:cxn>
                  <a:cxn ang="T93">
                    <a:pos x="T14" y="T15"/>
                  </a:cxn>
                  <a:cxn ang="T94">
                    <a:pos x="T16" y="T17"/>
                  </a:cxn>
                  <a:cxn ang="T95">
                    <a:pos x="T18" y="T19"/>
                  </a:cxn>
                  <a:cxn ang="T96">
                    <a:pos x="T20" y="T21"/>
                  </a:cxn>
                  <a:cxn ang="T97">
                    <a:pos x="T22" y="T23"/>
                  </a:cxn>
                  <a:cxn ang="T98">
                    <a:pos x="T24" y="T25"/>
                  </a:cxn>
                  <a:cxn ang="T99">
                    <a:pos x="T26" y="T27"/>
                  </a:cxn>
                  <a:cxn ang="T100">
                    <a:pos x="T28" y="T29"/>
                  </a:cxn>
                  <a:cxn ang="T101">
                    <a:pos x="T30" y="T31"/>
                  </a:cxn>
                  <a:cxn ang="T102">
                    <a:pos x="T32" y="T33"/>
                  </a:cxn>
                  <a:cxn ang="T103">
                    <a:pos x="T34" y="T35"/>
                  </a:cxn>
                  <a:cxn ang="T104">
                    <a:pos x="T36" y="T37"/>
                  </a:cxn>
                  <a:cxn ang="T105">
                    <a:pos x="T38" y="T39"/>
                  </a:cxn>
                  <a:cxn ang="T106">
                    <a:pos x="T40" y="T41"/>
                  </a:cxn>
                  <a:cxn ang="T107">
                    <a:pos x="T42" y="T43"/>
                  </a:cxn>
                  <a:cxn ang="T108">
                    <a:pos x="T44" y="T45"/>
                  </a:cxn>
                  <a:cxn ang="T109">
                    <a:pos x="T46" y="T47"/>
                  </a:cxn>
                  <a:cxn ang="T110">
                    <a:pos x="T48" y="T49"/>
                  </a:cxn>
                  <a:cxn ang="T111">
                    <a:pos x="T50" y="T51"/>
                  </a:cxn>
                  <a:cxn ang="T112">
                    <a:pos x="T52" y="T53"/>
                  </a:cxn>
                  <a:cxn ang="T113">
                    <a:pos x="T54" y="T55"/>
                  </a:cxn>
                  <a:cxn ang="T114">
                    <a:pos x="T56" y="T57"/>
                  </a:cxn>
                  <a:cxn ang="T115">
                    <a:pos x="T58" y="T59"/>
                  </a:cxn>
                  <a:cxn ang="T116">
                    <a:pos x="T60" y="T61"/>
                  </a:cxn>
                  <a:cxn ang="T117">
                    <a:pos x="T62" y="T63"/>
                  </a:cxn>
                  <a:cxn ang="T118">
                    <a:pos x="T64" y="T65"/>
                  </a:cxn>
                  <a:cxn ang="T119">
                    <a:pos x="T66" y="T67"/>
                  </a:cxn>
                  <a:cxn ang="T120">
                    <a:pos x="T68" y="T69"/>
                  </a:cxn>
                  <a:cxn ang="T121">
                    <a:pos x="T70" y="T71"/>
                  </a:cxn>
                  <a:cxn ang="T122">
                    <a:pos x="T72" y="T73"/>
                  </a:cxn>
                  <a:cxn ang="T123">
                    <a:pos x="T74" y="T75"/>
                  </a:cxn>
                  <a:cxn ang="T124">
                    <a:pos x="T76" y="T77"/>
                  </a:cxn>
                  <a:cxn ang="T125">
                    <a:pos x="T78" y="T79"/>
                  </a:cxn>
                  <a:cxn ang="T126">
                    <a:pos x="T80" y="T81"/>
                  </a:cxn>
                  <a:cxn ang="T127">
                    <a:pos x="T82" y="T83"/>
                  </a:cxn>
                  <a:cxn ang="T128">
                    <a:pos x="T84" y="T85"/>
                  </a:cxn>
                </a:cxnLst>
                <a:rect l="T129" t="T130" r="T131" b="T132"/>
                <a:pathLst>
                  <a:path w="44" h="69">
                    <a:moveTo>
                      <a:pt x="44" y="69"/>
                    </a:moveTo>
                    <a:lnTo>
                      <a:pt x="44" y="67"/>
                    </a:lnTo>
                    <a:lnTo>
                      <a:pt x="44" y="66"/>
                    </a:lnTo>
                    <a:lnTo>
                      <a:pt x="43" y="62"/>
                    </a:lnTo>
                    <a:lnTo>
                      <a:pt x="39" y="52"/>
                    </a:lnTo>
                    <a:lnTo>
                      <a:pt x="38" y="50"/>
                    </a:lnTo>
                    <a:lnTo>
                      <a:pt x="36" y="48"/>
                    </a:lnTo>
                    <a:lnTo>
                      <a:pt x="36" y="47"/>
                    </a:lnTo>
                    <a:lnTo>
                      <a:pt x="34" y="45"/>
                    </a:lnTo>
                    <a:lnTo>
                      <a:pt x="31" y="42"/>
                    </a:lnTo>
                    <a:lnTo>
                      <a:pt x="28" y="40"/>
                    </a:lnTo>
                    <a:lnTo>
                      <a:pt x="27" y="40"/>
                    </a:lnTo>
                    <a:lnTo>
                      <a:pt x="25" y="38"/>
                    </a:lnTo>
                    <a:lnTo>
                      <a:pt x="24" y="37"/>
                    </a:lnTo>
                    <a:lnTo>
                      <a:pt x="9" y="30"/>
                    </a:lnTo>
                    <a:lnTo>
                      <a:pt x="5" y="29"/>
                    </a:lnTo>
                    <a:lnTo>
                      <a:pt x="1" y="28"/>
                    </a:lnTo>
                    <a:lnTo>
                      <a:pt x="0" y="27"/>
                    </a:lnTo>
                    <a:lnTo>
                      <a:pt x="1" y="26"/>
                    </a:lnTo>
                    <a:lnTo>
                      <a:pt x="5" y="25"/>
                    </a:lnTo>
                    <a:lnTo>
                      <a:pt x="9" y="23"/>
                    </a:lnTo>
                    <a:lnTo>
                      <a:pt x="13" y="22"/>
                    </a:lnTo>
                    <a:lnTo>
                      <a:pt x="17" y="20"/>
                    </a:lnTo>
                    <a:lnTo>
                      <a:pt x="21" y="19"/>
                    </a:lnTo>
                    <a:lnTo>
                      <a:pt x="21" y="18"/>
                    </a:lnTo>
                    <a:lnTo>
                      <a:pt x="24" y="17"/>
                    </a:lnTo>
                    <a:lnTo>
                      <a:pt x="25" y="16"/>
                    </a:lnTo>
                    <a:lnTo>
                      <a:pt x="33" y="10"/>
                    </a:lnTo>
                    <a:lnTo>
                      <a:pt x="36" y="8"/>
                    </a:lnTo>
                    <a:lnTo>
                      <a:pt x="38" y="6"/>
                    </a:lnTo>
                    <a:lnTo>
                      <a:pt x="39" y="5"/>
                    </a:lnTo>
                    <a:lnTo>
                      <a:pt x="40" y="5"/>
                    </a:lnTo>
                    <a:lnTo>
                      <a:pt x="41" y="3"/>
                    </a:lnTo>
                    <a:lnTo>
                      <a:pt x="42" y="2"/>
                    </a:lnTo>
                    <a:lnTo>
                      <a:pt x="43" y="1"/>
                    </a:lnTo>
                    <a:lnTo>
                      <a:pt x="44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20" name="Freeform 18">
                <a:extLst>
                  <a:ext uri="{FF2B5EF4-FFF2-40B4-BE49-F238E27FC236}">
                    <a16:creationId xmlns:a16="http://schemas.microsoft.com/office/drawing/2014/main" id="{00000000-0008-0000-0000-000078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183" y="857"/>
                <a:ext cx="266" cy="70"/>
              </a:xfrm>
              <a:custGeom>
                <a:avLst/>
                <a:gdLst>
                  <a:gd name="T0" fmla="*/ 266 w 266"/>
                  <a:gd name="T1" fmla="*/ 70 h 70"/>
                  <a:gd name="T2" fmla="*/ 266 w 266"/>
                  <a:gd name="T3" fmla="*/ 70 h 70"/>
                  <a:gd name="T4" fmla="*/ 0 w 266"/>
                  <a:gd name="T5" fmla="*/ 70 h 70"/>
                  <a:gd name="T6" fmla="*/ 0 w 266"/>
                  <a:gd name="T7" fmla="*/ 29 h 70"/>
                  <a:gd name="T8" fmla="*/ 156 w 266"/>
                  <a:gd name="T9" fmla="*/ 29 h 70"/>
                  <a:gd name="T10" fmla="*/ 165 w 266"/>
                  <a:gd name="T11" fmla="*/ 29 h 70"/>
                  <a:gd name="T12" fmla="*/ 231 w 266"/>
                  <a:gd name="T13" fmla="*/ 18 h 70"/>
                  <a:gd name="T14" fmla="*/ 265 w 266"/>
                  <a:gd name="T15" fmla="*/ 1 h 70"/>
                  <a:gd name="T16" fmla="*/ 266 w 266"/>
                  <a:gd name="T17" fmla="*/ 0 h 70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60000 65536"/>
                  <a:gd name="T25" fmla="*/ 0 60000 65536"/>
                  <a:gd name="T26" fmla="*/ 0 60000 65536"/>
                  <a:gd name="T27" fmla="*/ 0 w 266"/>
                  <a:gd name="T28" fmla="*/ 0 h 70"/>
                  <a:gd name="T29" fmla="*/ 266 w 266"/>
                  <a:gd name="T30" fmla="*/ 70 h 70"/>
                </a:gdLst>
                <a:ahLst/>
                <a:cxnLst>
                  <a:cxn ang="T18">
                    <a:pos x="T0" y="T1"/>
                  </a:cxn>
                  <a:cxn ang="T19">
                    <a:pos x="T2" y="T3"/>
                  </a:cxn>
                  <a:cxn ang="T20">
                    <a:pos x="T4" y="T5"/>
                  </a:cxn>
                  <a:cxn ang="T21">
                    <a:pos x="T6" y="T7"/>
                  </a:cxn>
                  <a:cxn ang="T22">
                    <a:pos x="T8" y="T9"/>
                  </a:cxn>
                  <a:cxn ang="T23">
                    <a:pos x="T10" y="T11"/>
                  </a:cxn>
                  <a:cxn ang="T24">
                    <a:pos x="T12" y="T13"/>
                  </a:cxn>
                  <a:cxn ang="T25">
                    <a:pos x="T14" y="T15"/>
                  </a:cxn>
                  <a:cxn ang="T26">
                    <a:pos x="T16" y="T17"/>
                  </a:cxn>
                </a:cxnLst>
                <a:rect l="T27" t="T28" r="T29" b="T30"/>
                <a:pathLst>
                  <a:path w="266" h="70">
                    <a:moveTo>
                      <a:pt x="266" y="70"/>
                    </a:moveTo>
                    <a:lnTo>
                      <a:pt x="266" y="70"/>
                    </a:lnTo>
                    <a:lnTo>
                      <a:pt x="0" y="70"/>
                    </a:lnTo>
                    <a:lnTo>
                      <a:pt x="0" y="29"/>
                    </a:lnTo>
                    <a:lnTo>
                      <a:pt x="156" y="29"/>
                    </a:lnTo>
                    <a:lnTo>
                      <a:pt x="165" y="29"/>
                    </a:lnTo>
                    <a:lnTo>
                      <a:pt x="231" y="18"/>
                    </a:lnTo>
                    <a:lnTo>
                      <a:pt x="265" y="1"/>
                    </a:lnTo>
                    <a:lnTo>
                      <a:pt x="266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21" name="Freeform 19">
                <a:extLst>
                  <a:ext uri="{FF2B5EF4-FFF2-40B4-BE49-F238E27FC236}">
                    <a16:creationId xmlns:a16="http://schemas.microsoft.com/office/drawing/2014/main" id="{00000000-0008-0000-0000-000079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092" y="620"/>
                <a:ext cx="91" cy="307"/>
              </a:xfrm>
              <a:custGeom>
                <a:avLst/>
                <a:gdLst>
                  <a:gd name="T0" fmla="*/ 91 w 91"/>
                  <a:gd name="T1" fmla="*/ 307 h 307"/>
                  <a:gd name="T2" fmla="*/ 81 w 91"/>
                  <a:gd name="T3" fmla="*/ 307 h 307"/>
                  <a:gd name="T4" fmla="*/ 0 w 91"/>
                  <a:gd name="T5" fmla="*/ 307 h 307"/>
                  <a:gd name="T6" fmla="*/ 81 w 91"/>
                  <a:gd name="T7" fmla="*/ 0 h 307"/>
                  <a:gd name="T8" fmla="*/ 91 w 91"/>
                  <a:gd name="T9" fmla="*/ 0 h 307"/>
                  <a:gd name="T10" fmla="*/ 0 60000 65536"/>
                  <a:gd name="T11" fmla="*/ 0 60000 65536"/>
                  <a:gd name="T12" fmla="*/ 0 60000 65536"/>
                  <a:gd name="T13" fmla="*/ 0 60000 65536"/>
                  <a:gd name="T14" fmla="*/ 0 60000 65536"/>
                  <a:gd name="T15" fmla="*/ 0 w 91"/>
                  <a:gd name="T16" fmla="*/ 0 h 307"/>
                  <a:gd name="T17" fmla="*/ 91 w 91"/>
                  <a:gd name="T18" fmla="*/ 307 h 307"/>
                </a:gdLst>
                <a:ahLst/>
                <a:cxnLst>
                  <a:cxn ang="T10">
                    <a:pos x="T0" y="T1"/>
                  </a:cxn>
                  <a:cxn ang="T11">
                    <a:pos x="T2" y="T3"/>
                  </a:cxn>
                  <a:cxn ang="T12">
                    <a:pos x="T4" y="T5"/>
                  </a:cxn>
                  <a:cxn ang="T13">
                    <a:pos x="T6" y="T7"/>
                  </a:cxn>
                  <a:cxn ang="T14">
                    <a:pos x="T8" y="T9"/>
                  </a:cxn>
                </a:cxnLst>
                <a:rect l="T15" t="T16" r="T17" b="T18"/>
                <a:pathLst>
                  <a:path w="91" h="307">
                    <a:moveTo>
                      <a:pt x="91" y="307"/>
                    </a:moveTo>
                    <a:lnTo>
                      <a:pt x="81" y="307"/>
                    </a:lnTo>
                    <a:lnTo>
                      <a:pt x="0" y="307"/>
                    </a:lnTo>
                    <a:lnTo>
                      <a:pt x="81" y="0"/>
                    </a:lnTo>
                    <a:lnTo>
                      <a:pt x="91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</xdr:grpSp>
        <xdr:sp macro="" textlink="">
          <xdr:nvSpPr>
            <xdr:cNvPr id="106" name="Freeform 20">
              <a:extLst>
                <a:ext uri="{FF2B5EF4-FFF2-40B4-BE49-F238E27FC236}">
                  <a16:creationId xmlns:a16="http://schemas.microsoft.com/office/drawing/2014/main" id="{00000000-0008-0000-0000-00006A000000}"/>
                </a:ext>
              </a:extLst>
            </xdr:cNvPr>
            <xdr:cNvSpPr>
              <a:spLocks/>
            </xdr:cNvSpPr>
          </xdr:nvSpPr>
          <xdr:spPr bwMode="auto">
            <a:xfrm>
              <a:off x="9960" y="722"/>
              <a:ext cx="51" cy="39"/>
            </a:xfrm>
            <a:custGeom>
              <a:avLst/>
              <a:gdLst>
                <a:gd name="T0" fmla="*/ 10 w 51"/>
                <a:gd name="T1" fmla="*/ 0 h 39"/>
                <a:gd name="T2" fmla="*/ 19 w 51"/>
                <a:gd name="T3" fmla="*/ 0 h 39"/>
                <a:gd name="T4" fmla="*/ 22 w 51"/>
                <a:gd name="T5" fmla="*/ 0 h 39"/>
                <a:gd name="T6" fmla="*/ 51 w 51"/>
                <a:gd name="T7" fmla="*/ 15 h 39"/>
                <a:gd name="T8" fmla="*/ 51 w 51"/>
                <a:gd name="T9" fmla="*/ 17 h 39"/>
                <a:gd name="T10" fmla="*/ 8 w 51"/>
                <a:gd name="T11" fmla="*/ 39 h 39"/>
                <a:gd name="T12" fmla="*/ 0 w 51"/>
                <a:gd name="T13" fmla="*/ 39 h 39"/>
                <a:gd name="T14" fmla="*/ 10 w 51"/>
                <a:gd name="T15" fmla="*/ 0 h 39"/>
                <a:gd name="T16" fmla="*/ 0 60000 65536"/>
                <a:gd name="T17" fmla="*/ 0 60000 65536"/>
                <a:gd name="T18" fmla="*/ 0 60000 65536"/>
                <a:gd name="T19" fmla="*/ 0 60000 65536"/>
                <a:gd name="T20" fmla="*/ 0 60000 65536"/>
                <a:gd name="T21" fmla="*/ 0 60000 65536"/>
                <a:gd name="T22" fmla="*/ 0 60000 65536"/>
                <a:gd name="T23" fmla="*/ 0 60000 65536"/>
                <a:gd name="T24" fmla="*/ 0 w 51"/>
                <a:gd name="T25" fmla="*/ 0 h 39"/>
                <a:gd name="T26" fmla="*/ 51 w 51"/>
                <a:gd name="T27" fmla="*/ 39 h 39"/>
              </a:gdLst>
              <a:ahLst/>
              <a:cxnLst>
                <a:cxn ang="T16">
                  <a:pos x="T0" y="T1"/>
                </a:cxn>
                <a:cxn ang="T17">
                  <a:pos x="T2" y="T3"/>
                </a:cxn>
                <a:cxn ang="T18">
                  <a:pos x="T4" y="T5"/>
                </a:cxn>
                <a:cxn ang="T19">
                  <a:pos x="T6" y="T7"/>
                </a:cxn>
                <a:cxn ang="T20">
                  <a:pos x="T8" y="T9"/>
                </a:cxn>
                <a:cxn ang="T21">
                  <a:pos x="T10" y="T11"/>
                </a:cxn>
                <a:cxn ang="T22">
                  <a:pos x="T12" y="T13"/>
                </a:cxn>
                <a:cxn ang="T23">
                  <a:pos x="T14" y="T15"/>
                </a:cxn>
              </a:cxnLst>
              <a:rect l="T24" t="T25" r="T26" b="T27"/>
              <a:pathLst>
                <a:path w="51" h="39">
                  <a:moveTo>
                    <a:pt x="10" y="0"/>
                  </a:moveTo>
                  <a:lnTo>
                    <a:pt x="19" y="0"/>
                  </a:lnTo>
                  <a:lnTo>
                    <a:pt x="22" y="0"/>
                  </a:lnTo>
                  <a:lnTo>
                    <a:pt x="51" y="15"/>
                  </a:lnTo>
                  <a:lnTo>
                    <a:pt x="51" y="17"/>
                  </a:lnTo>
                  <a:lnTo>
                    <a:pt x="8" y="39"/>
                  </a:lnTo>
                  <a:lnTo>
                    <a:pt x="0" y="39"/>
                  </a:lnTo>
                  <a:lnTo>
                    <a:pt x="10" y="0"/>
                  </a:lnTo>
                  <a:close/>
                </a:path>
              </a:pathLst>
            </a:custGeom>
            <a:solidFill>
              <a:srgbClr val="D30026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107" name="Freeform 21">
              <a:extLst>
                <a:ext uri="{FF2B5EF4-FFF2-40B4-BE49-F238E27FC236}">
                  <a16:creationId xmlns:a16="http://schemas.microsoft.com/office/drawing/2014/main" id="{00000000-0008-0000-0000-00006B000000}"/>
                </a:ext>
              </a:extLst>
            </xdr:cNvPr>
            <xdr:cNvSpPr>
              <a:spLocks/>
            </xdr:cNvSpPr>
          </xdr:nvSpPr>
          <xdr:spPr bwMode="auto">
            <a:xfrm>
              <a:off x="9621" y="736"/>
              <a:ext cx="46" cy="68"/>
            </a:xfrm>
            <a:custGeom>
              <a:avLst/>
              <a:gdLst>
                <a:gd name="T0" fmla="*/ 39 w 46"/>
                <a:gd name="T1" fmla="*/ 0 h 68"/>
                <a:gd name="T2" fmla="*/ 44 w 46"/>
                <a:gd name="T3" fmla="*/ 0 h 68"/>
                <a:gd name="T4" fmla="*/ 44 w 46"/>
                <a:gd name="T5" fmla="*/ 1 h 68"/>
                <a:gd name="T6" fmla="*/ 43 w 46"/>
                <a:gd name="T7" fmla="*/ 3 h 68"/>
                <a:gd name="T8" fmla="*/ 43 w 46"/>
                <a:gd name="T9" fmla="*/ 17 h 68"/>
                <a:gd name="T10" fmla="*/ 43 w 46"/>
                <a:gd name="T11" fmla="*/ 19 h 68"/>
                <a:gd name="T12" fmla="*/ 44 w 46"/>
                <a:gd name="T13" fmla="*/ 29 h 68"/>
                <a:gd name="T14" fmla="*/ 46 w 46"/>
                <a:gd name="T15" fmla="*/ 68 h 68"/>
                <a:gd name="T16" fmla="*/ 0 w 46"/>
                <a:gd name="T17" fmla="*/ 68 h 68"/>
                <a:gd name="T18" fmla="*/ 39 w 46"/>
                <a:gd name="T19" fmla="*/ 0 h 68"/>
                <a:gd name="T20" fmla="*/ 0 60000 65536"/>
                <a:gd name="T21" fmla="*/ 0 60000 65536"/>
                <a:gd name="T22" fmla="*/ 0 60000 65536"/>
                <a:gd name="T23" fmla="*/ 0 60000 65536"/>
                <a:gd name="T24" fmla="*/ 0 60000 65536"/>
                <a:gd name="T25" fmla="*/ 0 60000 65536"/>
                <a:gd name="T26" fmla="*/ 0 60000 65536"/>
                <a:gd name="T27" fmla="*/ 0 60000 65536"/>
                <a:gd name="T28" fmla="*/ 0 60000 65536"/>
                <a:gd name="T29" fmla="*/ 0 60000 65536"/>
                <a:gd name="T30" fmla="*/ 0 w 46"/>
                <a:gd name="T31" fmla="*/ 0 h 68"/>
                <a:gd name="T32" fmla="*/ 46 w 46"/>
                <a:gd name="T33" fmla="*/ 68 h 68"/>
              </a:gdLst>
              <a:ahLst/>
              <a:cxnLst>
                <a:cxn ang="T20">
                  <a:pos x="T0" y="T1"/>
                </a:cxn>
                <a:cxn ang="T21">
                  <a:pos x="T2" y="T3"/>
                </a:cxn>
                <a:cxn ang="T22">
                  <a:pos x="T4" y="T5"/>
                </a:cxn>
                <a:cxn ang="T23">
                  <a:pos x="T6" y="T7"/>
                </a:cxn>
                <a:cxn ang="T24">
                  <a:pos x="T8" y="T9"/>
                </a:cxn>
                <a:cxn ang="T25">
                  <a:pos x="T10" y="T11"/>
                </a:cxn>
                <a:cxn ang="T26">
                  <a:pos x="T12" y="T13"/>
                </a:cxn>
                <a:cxn ang="T27">
                  <a:pos x="T14" y="T15"/>
                </a:cxn>
                <a:cxn ang="T28">
                  <a:pos x="T16" y="T17"/>
                </a:cxn>
                <a:cxn ang="T29">
                  <a:pos x="T18" y="T19"/>
                </a:cxn>
              </a:cxnLst>
              <a:rect l="T30" t="T31" r="T32" b="T33"/>
              <a:pathLst>
                <a:path w="46" h="68">
                  <a:moveTo>
                    <a:pt x="39" y="0"/>
                  </a:moveTo>
                  <a:lnTo>
                    <a:pt x="44" y="0"/>
                  </a:lnTo>
                  <a:lnTo>
                    <a:pt x="44" y="1"/>
                  </a:lnTo>
                  <a:lnTo>
                    <a:pt x="43" y="3"/>
                  </a:lnTo>
                  <a:lnTo>
                    <a:pt x="43" y="17"/>
                  </a:lnTo>
                  <a:lnTo>
                    <a:pt x="43" y="19"/>
                  </a:lnTo>
                  <a:lnTo>
                    <a:pt x="44" y="29"/>
                  </a:lnTo>
                  <a:lnTo>
                    <a:pt x="46" y="68"/>
                  </a:lnTo>
                  <a:lnTo>
                    <a:pt x="0" y="68"/>
                  </a:lnTo>
                  <a:lnTo>
                    <a:pt x="39" y="0"/>
                  </a:lnTo>
                  <a:close/>
                </a:path>
              </a:pathLst>
            </a:custGeom>
            <a:solidFill>
              <a:srgbClr val="D30026"/>
            </a:solidFill>
            <a:ln w="9525">
              <a:noFill/>
              <a:round/>
              <a:headEnd/>
              <a:tailEnd/>
            </a:ln>
          </xdr:spPr>
        </xdr:sp>
      </xdr:grpSp>
      <xdr:grpSp>
        <xdr:nvGrpSpPr>
          <xdr:cNvPr id="84" name="Group 24">
            <a:extLst>
              <a:ext uri="{FF2B5EF4-FFF2-40B4-BE49-F238E27FC236}">
                <a16:creationId xmlns:a16="http://schemas.microsoft.com/office/drawing/2014/main" id="{00000000-0008-0000-0000-000054000000}"/>
              </a:ext>
            </a:extLst>
          </xdr:cNvPr>
          <xdr:cNvGrpSpPr>
            <a:grpSpLocks/>
          </xdr:cNvGrpSpPr>
        </xdr:nvGrpSpPr>
        <xdr:grpSpPr bwMode="auto">
          <a:xfrm>
            <a:off x="6841715" y="95250"/>
            <a:ext cx="777030" cy="208749"/>
            <a:chOff x="10278" y="610"/>
            <a:chExt cx="1276" cy="329"/>
          </a:xfrm>
        </xdr:grpSpPr>
        <xdr:grpSp>
          <xdr:nvGrpSpPr>
            <xdr:cNvPr id="85" name="Group 25">
              <a:extLst>
                <a:ext uri="{FF2B5EF4-FFF2-40B4-BE49-F238E27FC236}">
                  <a16:creationId xmlns:a16="http://schemas.microsoft.com/office/drawing/2014/main" id="{00000000-0008-0000-0000-000055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288" y="620"/>
              <a:ext cx="920" cy="307"/>
              <a:chOff x="10288" y="620"/>
              <a:chExt cx="920" cy="307"/>
            </a:xfrm>
          </xdr:grpSpPr>
          <xdr:sp macro="" textlink="">
            <xdr:nvSpPr>
              <xdr:cNvPr id="86" name="Freeform 26">
                <a:extLst>
                  <a:ext uri="{FF2B5EF4-FFF2-40B4-BE49-F238E27FC236}">
                    <a16:creationId xmlns:a16="http://schemas.microsoft.com/office/drawing/2014/main" id="{00000000-0008-0000-0000-000056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1114" y="620"/>
                <a:ext cx="94" cy="307"/>
              </a:xfrm>
              <a:custGeom>
                <a:avLst/>
                <a:gdLst>
                  <a:gd name="T0" fmla="*/ 94 w 94"/>
                  <a:gd name="T1" fmla="*/ 0 h 307"/>
                  <a:gd name="T2" fmla="*/ 13 w 94"/>
                  <a:gd name="T3" fmla="*/ 307 h 307"/>
                  <a:gd name="T4" fmla="*/ 0 w 94"/>
                  <a:gd name="T5" fmla="*/ 307 h 307"/>
                  <a:gd name="T6" fmla="*/ 0 w 94"/>
                  <a:gd name="T7" fmla="*/ 0 h 307"/>
                  <a:gd name="T8" fmla="*/ 13 w 94"/>
                  <a:gd name="T9" fmla="*/ 0 h 307"/>
                  <a:gd name="T10" fmla="*/ 94 w 94"/>
                  <a:gd name="T11" fmla="*/ 0 h 307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94"/>
                  <a:gd name="T19" fmla="*/ 0 h 307"/>
                  <a:gd name="T20" fmla="*/ 94 w 94"/>
                  <a:gd name="T21" fmla="*/ 307 h 307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94" h="307">
                    <a:moveTo>
                      <a:pt x="94" y="0"/>
                    </a:moveTo>
                    <a:lnTo>
                      <a:pt x="13" y="307"/>
                    </a:lnTo>
                    <a:lnTo>
                      <a:pt x="0" y="307"/>
                    </a:lnTo>
                    <a:lnTo>
                      <a:pt x="0" y="0"/>
                    </a:lnTo>
                    <a:lnTo>
                      <a:pt x="13" y="0"/>
                    </a:lnTo>
                    <a:lnTo>
                      <a:pt x="94" y="0"/>
                    </a:lnTo>
                    <a:close/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87" name="Freeform 27">
                <a:extLst>
                  <a:ext uri="{FF2B5EF4-FFF2-40B4-BE49-F238E27FC236}">
                    <a16:creationId xmlns:a16="http://schemas.microsoft.com/office/drawing/2014/main" id="{00000000-0008-0000-0000-000057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1083" y="666"/>
                <a:ext cx="31" cy="261"/>
              </a:xfrm>
              <a:custGeom>
                <a:avLst/>
                <a:gdLst>
                  <a:gd name="T0" fmla="*/ 31 w 31"/>
                  <a:gd name="T1" fmla="*/ 261 h 261"/>
                  <a:gd name="T2" fmla="*/ 31 w 31"/>
                  <a:gd name="T3" fmla="*/ 261 h 261"/>
                  <a:gd name="T4" fmla="*/ 0 w 31"/>
                  <a:gd name="T5" fmla="*/ 261 h 261"/>
                  <a:gd name="T6" fmla="*/ 0 w 31"/>
                  <a:gd name="T7" fmla="*/ 78 h 261"/>
                  <a:gd name="T8" fmla="*/ 12 w 31"/>
                  <a:gd name="T9" fmla="*/ 86 h 261"/>
                  <a:gd name="T10" fmla="*/ 31 w 31"/>
                  <a:gd name="T11" fmla="*/ 0 h 261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31"/>
                  <a:gd name="T19" fmla="*/ 0 h 261"/>
                  <a:gd name="T20" fmla="*/ 31 w 31"/>
                  <a:gd name="T21" fmla="*/ 261 h 261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31" h="261">
                    <a:moveTo>
                      <a:pt x="31" y="261"/>
                    </a:moveTo>
                    <a:lnTo>
                      <a:pt x="31" y="261"/>
                    </a:lnTo>
                    <a:lnTo>
                      <a:pt x="0" y="261"/>
                    </a:lnTo>
                    <a:lnTo>
                      <a:pt x="0" y="78"/>
                    </a:lnTo>
                    <a:lnTo>
                      <a:pt x="12" y="86"/>
                    </a:lnTo>
                    <a:lnTo>
                      <a:pt x="31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88" name="Freeform 28">
                <a:extLst>
                  <a:ext uri="{FF2B5EF4-FFF2-40B4-BE49-F238E27FC236}">
                    <a16:creationId xmlns:a16="http://schemas.microsoft.com/office/drawing/2014/main" id="{00000000-0008-0000-0000-000058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856" y="620"/>
                <a:ext cx="258" cy="128"/>
              </a:xfrm>
              <a:custGeom>
                <a:avLst/>
                <a:gdLst>
                  <a:gd name="T0" fmla="*/ 258 w 258"/>
                  <a:gd name="T1" fmla="*/ 46 h 128"/>
                  <a:gd name="T2" fmla="*/ 195 w 258"/>
                  <a:gd name="T3" fmla="*/ 37 h 128"/>
                  <a:gd name="T4" fmla="*/ 184 w 258"/>
                  <a:gd name="T5" fmla="*/ 37 h 128"/>
                  <a:gd name="T6" fmla="*/ 170 w 258"/>
                  <a:gd name="T7" fmla="*/ 38 h 128"/>
                  <a:gd name="T8" fmla="*/ 104 w 258"/>
                  <a:gd name="T9" fmla="*/ 50 h 128"/>
                  <a:gd name="T10" fmla="*/ 47 w 258"/>
                  <a:gd name="T11" fmla="*/ 78 h 128"/>
                  <a:gd name="T12" fmla="*/ 0 w 258"/>
                  <a:gd name="T13" fmla="*/ 127 h 128"/>
                  <a:gd name="T14" fmla="*/ 0 w 258"/>
                  <a:gd name="T15" fmla="*/ 128 h 128"/>
                  <a:gd name="T16" fmla="*/ 0 w 258"/>
                  <a:gd name="T17" fmla="*/ 0 h 128"/>
                  <a:gd name="T18" fmla="*/ 255 w 258"/>
                  <a:gd name="T19" fmla="*/ 0 h 128"/>
                  <a:gd name="T20" fmla="*/ 258 w 258"/>
                  <a:gd name="T21" fmla="*/ 0 h 128"/>
                  <a:gd name="T22" fmla="*/ 0 60000 65536"/>
                  <a:gd name="T23" fmla="*/ 0 60000 65536"/>
                  <a:gd name="T24" fmla="*/ 0 60000 65536"/>
                  <a:gd name="T25" fmla="*/ 0 60000 65536"/>
                  <a:gd name="T26" fmla="*/ 0 60000 65536"/>
                  <a:gd name="T27" fmla="*/ 0 60000 65536"/>
                  <a:gd name="T28" fmla="*/ 0 60000 65536"/>
                  <a:gd name="T29" fmla="*/ 0 60000 65536"/>
                  <a:gd name="T30" fmla="*/ 0 60000 65536"/>
                  <a:gd name="T31" fmla="*/ 0 60000 65536"/>
                  <a:gd name="T32" fmla="*/ 0 60000 65536"/>
                  <a:gd name="T33" fmla="*/ 0 w 258"/>
                  <a:gd name="T34" fmla="*/ 0 h 128"/>
                  <a:gd name="T35" fmla="*/ 258 w 258"/>
                  <a:gd name="T36" fmla="*/ 128 h 128"/>
                </a:gdLst>
                <a:ahLst/>
                <a:cxnLst>
                  <a:cxn ang="T22">
                    <a:pos x="T0" y="T1"/>
                  </a:cxn>
                  <a:cxn ang="T23">
                    <a:pos x="T2" y="T3"/>
                  </a:cxn>
                  <a:cxn ang="T24">
                    <a:pos x="T4" y="T5"/>
                  </a:cxn>
                  <a:cxn ang="T25">
                    <a:pos x="T6" y="T7"/>
                  </a:cxn>
                  <a:cxn ang="T26">
                    <a:pos x="T8" y="T9"/>
                  </a:cxn>
                  <a:cxn ang="T27">
                    <a:pos x="T10" y="T11"/>
                  </a:cxn>
                  <a:cxn ang="T28">
                    <a:pos x="T12" y="T13"/>
                  </a:cxn>
                  <a:cxn ang="T29">
                    <a:pos x="T14" y="T15"/>
                  </a:cxn>
                  <a:cxn ang="T30">
                    <a:pos x="T16" y="T17"/>
                  </a:cxn>
                  <a:cxn ang="T31">
                    <a:pos x="T18" y="T19"/>
                  </a:cxn>
                  <a:cxn ang="T32">
                    <a:pos x="T20" y="T21"/>
                  </a:cxn>
                </a:cxnLst>
                <a:rect l="T33" t="T34" r="T35" b="T36"/>
                <a:pathLst>
                  <a:path w="258" h="128">
                    <a:moveTo>
                      <a:pt x="258" y="46"/>
                    </a:moveTo>
                    <a:lnTo>
                      <a:pt x="195" y="37"/>
                    </a:lnTo>
                    <a:lnTo>
                      <a:pt x="184" y="37"/>
                    </a:lnTo>
                    <a:lnTo>
                      <a:pt x="170" y="38"/>
                    </a:lnTo>
                    <a:lnTo>
                      <a:pt x="104" y="50"/>
                    </a:lnTo>
                    <a:lnTo>
                      <a:pt x="47" y="78"/>
                    </a:lnTo>
                    <a:lnTo>
                      <a:pt x="0" y="127"/>
                    </a:lnTo>
                    <a:lnTo>
                      <a:pt x="0" y="128"/>
                    </a:lnTo>
                    <a:lnTo>
                      <a:pt x="0" y="0"/>
                    </a:lnTo>
                    <a:lnTo>
                      <a:pt x="255" y="0"/>
                    </a:lnTo>
                    <a:lnTo>
                      <a:pt x="258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89" name="Freeform 29">
                <a:extLst>
                  <a:ext uri="{FF2B5EF4-FFF2-40B4-BE49-F238E27FC236}">
                    <a16:creationId xmlns:a16="http://schemas.microsoft.com/office/drawing/2014/main" id="{00000000-0008-0000-0000-000059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841" y="794"/>
                <a:ext cx="242" cy="133"/>
              </a:xfrm>
              <a:custGeom>
                <a:avLst/>
                <a:gdLst>
                  <a:gd name="T0" fmla="*/ 242 w 242"/>
                  <a:gd name="T1" fmla="*/ 133 h 133"/>
                  <a:gd name="T2" fmla="*/ 242 w 242"/>
                  <a:gd name="T3" fmla="*/ 133 h 133"/>
                  <a:gd name="T4" fmla="*/ 0 w 242"/>
                  <a:gd name="T5" fmla="*/ 133 h 133"/>
                  <a:gd name="T6" fmla="*/ 0 w 242"/>
                  <a:gd name="T7" fmla="*/ 0 h 133"/>
                  <a:gd name="T8" fmla="*/ 28 w 242"/>
                  <a:gd name="T9" fmla="*/ 63 h 133"/>
                  <a:gd name="T10" fmla="*/ 83 w 242"/>
                  <a:gd name="T11" fmla="*/ 90 h 133"/>
                  <a:gd name="T12" fmla="*/ 133 w 242"/>
                  <a:gd name="T13" fmla="*/ 96 h 133"/>
                  <a:gd name="T14" fmla="*/ 136 w 242"/>
                  <a:gd name="T15" fmla="*/ 96 h 133"/>
                  <a:gd name="T16" fmla="*/ 198 w 242"/>
                  <a:gd name="T17" fmla="*/ 91 h 133"/>
                  <a:gd name="T18" fmla="*/ 217 w 242"/>
                  <a:gd name="T19" fmla="*/ 87 h 133"/>
                  <a:gd name="T20" fmla="*/ 242 w 242"/>
                  <a:gd name="T21" fmla="*/ 2 h 133"/>
                  <a:gd name="T22" fmla="*/ 0 60000 65536"/>
                  <a:gd name="T23" fmla="*/ 0 60000 65536"/>
                  <a:gd name="T24" fmla="*/ 0 60000 65536"/>
                  <a:gd name="T25" fmla="*/ 0 60000 65536"/>
                  <a:gd name="T26" fmla="*/ 0 60000 65536"/>
                  <a:gd name="T27" fmla="*/ 0 60000 65536"/>
                  <a:gd name="T28" fmla="*/ 0 60000 65536"/>
                  <a:gd name="T29" fmla="*/ 0 60000 65536"/>
                  <a:gd name="T30" fmla="*/ 0 60000 65536"/>
                  <a:gd name="T31" fmla="*/ 0 60000 65536"/>
                  <a:gd name="T32" fmla="*/ 0 60000 65536"/>
                  <a:gd name="T33" fmla="*/ 0 w 242"/>
                  <a:gd name="T34" fmla="*/ 0 h 133"/>
                  <a:gd name="T35" fmla="*/ 242 w 242"/>
                  <a:gd name="T36" fmla="*/ 133 h 133"/>
                </a:gdLst>
                <a:ahLst/>
                <a:cxnLst>
                  <a:cxn ang="T22">
                    <a:pos x="T0" y="T1"/>
                  </a:cxn>
                  <a:cxn ang="T23">
                    <a:pos x="T2" y="T3"/>
                  </a:cxn>
                  <a:cxn ang="T24">
                    <a:pos x="T4" y="T5"/>
                  </a:cxn>
                  <a:cxn ang="T25">
                    <a:pos x="T6" y="T7"/>
                  </a:cxn>
                  <a:cxn ang="T26">
                    <a:pos x="T8" y="T9"/>
                  </a:cxn>
                  <a:cxn ang="T27">
                    <a:pos x="T10" y="T11"/>
                  </a:cxn>
                  <a:cxn ang="T28">
                    <a:pos x="T12" y="T13"/>
                  </a:cxn>
                  <a:cxn ang="T29">
                    <a:pos x="T14" y="T15"/>
                  </a:cxn>
                  <a:cxn ang="T30">
                    <a:pos x="T16" y="T17"/>
                  </a:cxn>
                  <a:cxn ang="T31">
                    <a:pos x="T18" y="T19"/>
                  </a:cxn>
                  <a:cxn ang="T32">
                    <a:pos x="T20" y="T21"/>
                  </a:cxn>
                </a:cxnLst>
                <a:rect l="T33" t="T34" r="T35" b="T36"/>
                <a:pathLst>
                  <a:path w="242" h="133">
                    <a:moveTo>
                      <a:pt x="242" y="133"/>
                    </a:moveTo>
                    <a:lnTo>
                      <a:pt x="242" y="133"/>
                    </a:lnTo>
                    <a:lnTo>
                      <a:pt x="0" y="133"/>
                    </a:lnTo>
                    <a:lnTo>
                      <a:pt x="0" y="0"/>
                    </a:lnTo>
                    <a:lnTo>
                      <a:pt x="28" y="63"/>
                    </a:lnTo>
                    <a:lnTo>
                      <a:pt x="83" y="90"/>
                    </a:lnTo>
                    <a:lnTo>
                      <a:pt x="133" y="96"/>
                    </a:lnTo>
                    <a:lnTo>
                      <a:pt x="136" y="96"/>
                    </a:lnTo>
                    <a:lnTo>
                      <a:pt x="198" y="91"/>
                    </a:lnTo>
                    <a:lnTo>
                      <a:pt x="217" y="87"/>
                    </a:lnTo>
                    <a:lnTo>
                      <a:pt x="242" y="2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90" name="Freeform 30">
                <a:extLst>
                  <a:ext uri="{FF2B5EF4-FFF2-40B4-BE49-F238E27FC236}">
                    <a16:creationId xmlns:a16="http://schemas.microsoft.com/office/drawing/2014/main" id="{00000000-0008-0000-0000-00005A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959" y="729"/>
                <a:ext cx="124" cy="88"/>
              </a:xfrm>
              <a:custGeom>
                <a:avLst/>
                <a:gdLst>
                  <a:gd name="T0" fmla="*/ 124 w 124"/>
                  <a:gd name="T1" fmla="*/ 68 h 88"/>
                  <a:gd name="T2" fmla="*/ 118 w 124"/>
                  <a:gd name="T3" fmla="*/ 71 h 88"/>
                  <a:gd name="T4" fmla="*/ 115 w 124"/>
                  <a:gd name="T5" fmla="*/ 72 h 88"/>
                  <a:gd name="T6" fmla="*/ 104 w 124"/>
                  <a:gd name="T7" fmla="*/ 78 h 88"/>
                  <a:gd name="T8" fmla="*/ 101 w 124"/>
                  <a:gd name="T9" fmla="*/ 79 h 88"/>
                  <a:gd name="T10" fmla="*/ 97 w 124"/>
                  <a:gd name="T11" fmla="*/ 80 h 88"/>
                  <a:gd name="T12" fmla="*/ 94 w 124"/>
                  <a:gd name="T13" fmla="*/ 82 h 88"/>
                  <a:gd name="T14" fmla="*/ 90 w 124"/>
                  <a:gd name="T15" fmla="*/ 83 h 88"/>
                  <a:gd name="T16" fmla="*/ 87 w 124"/>
                  <a:gd name="T17" fmla="*/ 84 h 88"/>
                  <a:gd name="T18" fmla="*/ 75 w 124"/>
                  <a:gd name="T19" fmla="*/ 86 h 88"/>
                  <a:gd name="T20" fmla="*/ 69 w 124"/>
                  <a:gd name="T21" fmla="*/ 87 h 88"/>
                  <a:gd name="T22" fmla="*/ 65 w 124"/>
                  <a:gd name="T23" fmla="*/ 88 h 88"/>
                  <a:gd name="T24" fmla="*/ 61 w 124"/>
                  <a:gd name="T25" fmla="*/ 88 h 88"/>
                  <a:gd name="T26" fmla="*/ 57 w 124"/>
                  <a:gd name="T27" fmla="*/ 88 h 88"/>
                  <a:gd name="T28" fmla="*/ 53 w 124"/>
                  <a:gd name="T29" fmla="*/ 88 h 88"/>
                  <a:gd name="T30" fmla="*/ 48 w 124"/>
                  <a:gd name="T31" fmla="*/ 88 h 88"/>
                  <a:gd name="T32" fmla="*/ 43 w 124"/>
                  <a:gd name="T33" fmla="*/ 88 h 88"/>
                  <a:gd name="T34" fmla="*/ 38 w 124"/>
                  <a:gd name="T35" fmla="*/ 87 h 88"/>
                  <a:gd name="T36" fmla="*/ 34 w 124"/>
                  <a:gd name="T37" fmla="*/ 86 h 88"/>
                  <a:gd name="T38" fmla="*/ 30 w 124"/>
                  <a:gd name="T39" fmla="*/ 85 h 88"/>
                  <a:gd name="T40" fmla="*/ 25 w 124"/>
                  <a:gd name="T41" fmla="*/ 83 h 88"/>
                  <a:gd name="T42" fmla="*/ 22 w 124"/>
                  <a:gd name="T43" fmla="*/ 82 h 88"/>
                  <a:gd name="T44" fmla="*/ 18 w 124"/>
                  <a:gd name="T45" fmla="*/ 80 h 88"/>
                  <a:gd name="T46" fmla="*/ 15 w 124"/>
                  <a:gd name="T47" fmla="*/ 78 h 88"/>
                  <a:gd name="T48" fmla="*/ 12 w 124"/>
                  <a:gd name="T49" fmla="*/ 76 h 88"/>
                  <a:gd name="T50" fmla="*/ 2 w 124"/>
                  <a:gd name="T51" fmla="*/ 63 h 88"/>
                  <a:gd name="T52" fmla="*/ 0 w 124"/>
                  <a:gd name="T53" fmla="*/ 52 h 88"/>
                  <a:gd name="T54" fmla="*/ 3 w 124"/>
                  <a:gd name="T55" fmla="*/ 39 h 88"/>
                  <a:gd name="T56" fmla="*/ 12 w 124"/>
                  <a:gd name="T57" fmla="*/ 26 h 88"/>
                  <a:gd name="T58" fmla="*/ 15 w 124"/>
                  <a:gd name="T59" fmla="*/ 23 h 88"/>
                  <a:gd name="T60" fmla="*/ 18 w 124"/>
                  <a:gd name="T61" fmla="*/ 20 h 88"/>
                  <a:gd name="T62" fmla="*/ 40 w 124"/>
                  <a:gd name="T63" fmla="*/ 7 h 88"/>
                  <a:gd name="T64" fmla="*/ 45 w 124"/>
                  <a:gd name="T65" fmla="*/ 5 h 88"/>
                  <a:gd name="T66" fmla="*/ 49 w 124"/>
                  <a:gd name="T67" fmla="*/ 4 h 88"/>
                  <a:gd name="T68" fmla="*/ 54 w 124"/>
                  <a:gd name="T69" fmla="*/ 3 h 88"/>
                  <a:gd name="T70" fmla="*/ 59 w 124"/>
                  <a:gd name="T71" fmla="*/ 2 h 88"/>
                  <a:gd name="T72" fmla="*/ 75 w 124"/>
                  <a:gd name="T73" fmla="*/ 0 h 88"/>
                  <a:gd name="T74" fmla="*/ 89 w 124"/>
                  <a:gd name="T75" fmla="*/ 2 h 88"/>
                  <a:gd name="T76" fmla="*/ 93 w 124"/>
                  <a:gd name="T77" fmla="*/ 2 h 88"/>
                  <a:gd name="T78" fmla="*/ 108 w 124"/>
                  <a:gd name="T79" fmla="*/ 7 h 88"/>
                  <a:gd name="T80" fmla="*/ 111 w 124"/>
                  <a:gd name="T81" fmla="*/ 8 h 88"/>
                  <a:gd name="T82" fmla="*/ 114 w 124"/>
                  <a:gd name="T83" fmla="*/ 9 h 88"/>
                  <a:gd name="T84" fmla="*/ 118 w 124"/>
                  <a:gd name="T85" fmla="*/ 11 h 88"/>
                  <a:gd name="T86" fmla="*/ 121 w 124"/>
                  <a:gd name="T87" fmla="*/ 13 h 88"/>
                  <a:gd name="T88" fmla="*/ 124 w 124"/>
                  <a:gd name="T89" fmla="*/ 15 h 88"/>
                  <a:gd name="T90" fmla="*/ 0 60000 65536"/>
                  <a:gd name="T91" fmla="*/ 0 60000 65536"/>
                  <a:gd name="T92" fmla="*/ 0 60000 65536"/>
                  <a:gd name="T93" fmla="*/ 0 60000 65536"/>
                  <a:gd name="T94" fmla="*/ 0 60000 65536"/>
                  <a:gd name="T95" fmla="*/ 0 60000 65536"/>
                  <a:gd name="T96" fmla="*/ 0 60000 65536"/>
                  <a:gd name="T97" fmla="*/ 0 60000 65536"/>
                  <a:gd name="T98" fmla="*/ 0 60000 65536"/>
                  <a:gd name="T99" fmla="*/ 0 60000 65536"/>
                  <a:gd name="T100" fmla="*/ 0 60000 65536"/>
                  <a:gd name="T101" fmla="*/ 0 60000 65536"/>
                  <a:gd name="T102" fmla="*/ 0 60000 65536"/>
                  <a:gd name="T103" fmla="*/ 0 60000 65536"/>
                  <a:gd name="T104" fmla="*/ 0 60000 65536"/>
                  <a:gd name="T105" fmla="*/ 0 60000 65536"/>
                  <a:gd name="T106" fmla="*/ 0 60000 65536"/>
                  <a:gd name="T107" fmla="*/ 0 60000 65536"/>
                  <a:gd name="T108" fmla="*/ 0 60000 65536"/>
                  <a:gd name="T109" fmla="*/ 0 60000 65536"/>
                  <a:gd name="T110" fmla="*/ 0 60000 65536"/>
                  <a:gd name="T111" fmla="*/ 0 60000 65536"/>
                  <a:gd name="T112" fmla="*/ 0 60000 65536"/>
                  <a:gd name="T113" fmla="*/ 0 60000 65536"/>
                  <a:gd name="T114" fmla="*/ 0 60000 65536"/>
                  <a:gd name="T115" fmla="*/ 0 60000 65536"/>
                  <a:gd name="T116" fmla="*/ 0 60000 65536"/>
                  <a:gd name="T117" fmla="*/ 0 60000 65536"/>
                  <a:gd name="T118" fmla="*/ 0 60000 65536"/>
                  <a:gd name="T119" fmla="*/ 0 60000 65536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w 124"/>
                  <a:gd name="T136" fmla="*/ 0 h 88"/>
                  <a:gd name="T137" fmla="*/ 124 w 124"/>
                  <a:gd name="T138" fmla="*/ 88 h 88"/>
                </a:gdLst>
                <a:ahLst/>
                <a:cxnLst>
                  <a:cxn ang="T90">
                    <a:pos x="T0" y="T1"/>
                  </a:cxn>
                  <a:cxn ang="T91">
                    <a:pos x="T2" y="T3"/>
                  </a:cxn>
                  <a:cxn ang="T92">
                    <a:pos x="T4" y="T5"/>
                  </a:cxn>
                  <a:cxn ang="T93">
                    <a:pos x="T6" y="T7"/>
                  </a:cxn>
                  <a:cxn ang="T94">
                    <a:pos x="T8" y="T9"/>
                  </a:cxn>
                  <a:cxn ang="T95">
                    <a:pos x="T10" y="T11"/>
                  </a:cxn>
                  <a:cxn ang="T96">
                    <a:pos x="T12" y="T13"/>
                  </a:cxn>
                  <a:cxn ang="T97">
                    <a:pos x="T14" y="T15"/>
                  </a:cxn>
                  <a:cxn ang="T98">
                    <a:pos x="T16" y="T17"/>
                  </a:cxn>
                  <a:cxn ang="T99">
                    <a:pos x="T18" y="T19"/>
                  </a:cxn>
                  <a:cxn ang="T100">
                    <a:pos x="T20" y="T21"/>
                  </a:cxn>
                  <a:cxn ang="T101">
                    <a:pos x="T22" y="T23"/>
                  </a:cxn>
                  <a:cxn ang="T102">
                    <a:pos x="T24" y="T25"/>
                  </a:cxn>
                  <a:cxn ang="T103">
                    <a:pos x="T26" y="T27"/>
                  </a:cxn>
                  <a:cxn ang="T104">
                    <a:pos x="T28" y="T29"/>
                  </a:cxn>
                  <a:cxn ang="T105">
                    <a:pos x="T30" y="T31"/>
                  </a:cxn>
                  <a:cxn ang="T106">
                    <a:pos x="T32" y="T33"/>
                  </a:cxn>
                  <a:cxn ang="T107">
                    <a:pos x="T34" y="T35"/>
                  </a:cxn>
                  <a:cxn ang="T108">
                    <a:pos x="T36" y="T37"/>
                  </a:cxn>
                  <a:cxn ang="T109">
                    <a:pos x="T38" y="T39"/>
                  </a:cxn>
                  <a:cxn ang="T110">
                    <a:pos x="T40" y="T41"/>
                  </a:cxn>
                  <a:cxn ang="T111">
                    <a:pos x="T42" y="T43"/>
                  </a:cxn>
                  <a:cxn ang="T112">
                    <a:pos x="T44" y="T45"/>
                  </a:cxn>
                  <a:cxn ang="T113">
                    <a:pos x="T46" y="T47"/>
                  </a:cxn>
                  <a:cxn ang="T114">
                    <a:pos x="T48" y="T49"/>
                  </a:cxn>
                  <a:cxn ang="T115">
                    <a:pos x="T50" y="T51"/>
                  </a:cxn>
                  <a:cxn ang="T116">
                    <a:pos x="T52" y="T53"/>
                  </a:cxn>
                  <a:cxn ang="T117">
                    <a:pos x="T54" y="T55"/>
                  </a:cxn>
                  <a:cxn ang="T118">
                    <a:pos x="T56" y="T57"/>
                  </a:cxn>
                  <a:cxn ang="T119">
                    <a:pos x="T58" y="T59"/>
                  </a:cxn>
                  <a:cxn ang="T120">
                    <a:pos x="T60" y="T61"/>
                  </a:cxn>
                  <a:cxn ang="T121">
                    <a:pos x="T62" y="T63"/>
                  </a:cxn>
                  <a:cxn ang="T122">
                    <a:pos x="T64" y="T65"/>
                  </a:cxn>
                  <a:cxn ang="T123">
                    <a:pos x="T66" y="T67"/>
                  </a:cxn>
                  <a:cxn ang="T124">
                    <a:pos x="T68" y="T69"/>
                  </a:cxn>
                  <a:cxn ang="T125">
                    <a:pos x="T70" y="T71"/>
                  </a:cxn>
                  <a:cxn ang="T126">
                    <a:pos x="T72" y="T73"/>
                  </a:cxn>
                  <a:cxn ang="T127">
                    <a:pos x="T74" y="T75"/>
                  </a:cxn>
                  <a:cxn ang="T128">
                    <a:pos x="T76" y="T77"/>
                  </a:cxn>
                  <a:cxn ang="T129">
                    <a:pos x="T78" y="T79"/>
                  </a:cxn>
                  <a:cxn ang="T130">
                    <a:pos x="T80" y="T81"/>
                  </a:cxn>
                  <a:cxn ang="T131">
                    <a:pos x="T82" y="T83"/>
                  </a:cxn>
                  <a:cxn ang="T132">
                    <a:pos x="T84" y="T85"/>
                  </a:cxn>
                  <a:cxn ang="T133">
                    <a:pos x="T86" y="T87"/>
                  </a:cxn>
                  <a:cxn ang="T134">
                    <a:pos x="T88" y="T89"/>
                  </a:cxn>
                </a:cxnLst>
                <a:rect l="T135" t="T136" r="T137" b="T138"/>
                <a:pathLst>
                  <a:path w="124" h="88">
                    <a:moveTo>
                      <a:pt x="124" y="67"/>
                    </a:moveTo>
                    <a:lnTo>
                      <a:pt x="124" y="68"/>
                    </a:lnTo>
                    <a:lnTo>
                      <a:pt x="121" y="69"/>
                    </a:lnTo>
                    <a:lnTo>
                      <a:pt x="118" y="71"/>
                    </a:lnTo>
                    <a:lnTo>
                      <a:pt x="115" y="72"/>
                    </a:lnTo>
                    <a:lnTo>
                      <a:pt x="106" y="77"/>
                    </a:lnTo>
                    <a:lnTo>
                      <a:pt x="104" y="78"/>
                    </a:lnTo>
                    <a:lnTo>
                      <a:pt x="103" y="78"/>
                    </a:lnTo>
                    <a:lnTo>
                      <a:pt x="101" y="79"/>
                    </a:lnTo>
                    <a:lnTo>
                      <a:pt x="100" y="79"/>
                    </a:lnTo>
                    <a:lnTo>
                      <a:pt x="97" y="80"/>
                    </a:lnTo>
                    <a:lnTo>
                      <a:pt x="96" y="81"/>
                    </a:lnTo>
                    <a:lnTo>
                      <a:pt x="94" y="82"/>
                    </a:lnTo>
                    <a:lnTo>
                      <a:pt x="93" y="82"/>
                    </a:lnTo>
                    <a:lnTo>
                      <a:pt x="90" y="83"/>
                    </a:lnTo>
                    <a:lnTo>
                      <a:pt x="89" y="83"/>
                    </a:lnTo>
                    <a:lnTo>
                      <a:pt x="87" y="84"/>
                    </a:lnTo>
                    <a:lnTo>
                      <a:pt x="86" y="84"/>
                    </a:lnTo>
                    <a:lnTo>
                      <a:pt x="75" y="86"/>
                    </a:lnTo>
                    <a:lnTo>
                      <a:pt x="72" y="87"/>
                    </a:lnTo>
                    <a:lnTo>
                      <a:pt x="69" y="87"/>
                    </a:lnTo>
                    <a:lnTo>
                      <a:pt x="65" y="88"/>
                    </a:lnTo>
                    <a:lnTo>
                      <a:pt x="64" y="88"/>
                    </a:lnTo>
                    <a:lnTo>
                      <a:pt x="61" y="88"/>
                    </a:lnTo>
                    <a:lnTo>
                      <a:pt x="59" y="88"/>
                    </a:lnTo>
                    <a:lnTo>
                      <a:pt x="57" y="88"/>
                    </a:lnTo>
                    <a:lnTo>
                      <a:pt x="54" y="88"/>
                    </a:lnTo>
                    <a:lnTo>
                      <a:pt x="53" y="88"/>
                    </a:lnTo>
                    <a:lnTo>
                      <a:pt x="49" y="88"/>
                    </a:lnTo>
                    <a:lnTo>
                      <a:pt x="48" y="88"/>
                    </a:lnTo>
                    <a:lnTo>
                      <a:pt x="45" y="88"/>
                    </a:lnTo>
                    <a:lnTo>
                      <a:pt x="43" y="88"/>
                    </a:lnTo>
                    <a:lnTo>
                      <a:pt x="40" y="87"/>
                    </a:lnTo>
                    <a:lnTo>
                      <a:pt x="38" y="87"/>
                    </a:lnTo>
                    <a:lnTo>
                      <a:pt x="36" y="86"/>
                    </a:lnTo>
                    <a:lnTo>
                      <a:pt x="34" y="86"/>
                    </a:lnTo>
                    <a:lnTo>
                      <a:pt x="31" y="85"/>
                    </a:lnTo>
                    <a:lnTo>
                      <a:pt x="30" y="85"/>
                    </a:lnTo>
                    <a:lnTo>
                      <a:pt x="27" y="84"/>
                    </a:lnTo>
                    <a:lnTo>
                      <a:pt x="25" y="83"/>
                    </a:lnTo>
                    <a:lnTo>
                      <a:pt x="23" y="83"/>
                    </a:lnTo>
                    <a:lnTo>
                      <a:pt x="22" y="82"/>
                    </a:lnTo>
                    <a:lnTo>
                      <a:pt x="20" y="81"/>
                    </a:lnTo>
                    <a:lnTo>
                      <a:pt x="18" y="80"/>
                    </a:lnTo>
                    <a:lnTo>
                      <a:pt x="16" y="79"/>
                    </a:lnTo>
                    <a:lnTo>
                      <a:pt x="15" y="78"/>
                    </a:lnTo>
                    <a:lnTo>
                      <a:pt x="13" y="77"/>
                    </a:lnTo>
                    <a:lnTo>
                      <a:pt x="12" y="76"/>
                    </a:lnTo>
                    <a:lnTo>
                      <a:pt x="10" y="74"/>
                    </a:lnTo>
                    <a:lnTo>
                      <a:pt x="2" y="63"/>
                    </a:lnTo>
                    <a:lnTo>
                      <a:pt x="1" y="62"/>
                    </a:lnTo>
                    <a:lnTo>
                      <a:pt x="0" y="52"/>
                    </a:lnTo>
                    <a:lnTo>
                      <a:pt x="0" y="50"/>
                    </a:lnTo>
                    <a:lnTo>
                      <a:pt x="3" y="39"/>
                    </a:lnTo>
                    <a:lnTo>
                      <a:pt x="3" y="37"/>
                    </a:lnTo>
                    <a:lnTo>
                      <a:pt x="12" y="26"/>
                    </a:lnTo>
                    <a:lnTo>
                      <a:pt x="13" y="24"/>
                    </a:lnTo>
                    <a:lnTo>
                      <a:pt x="15" y="23"/>
                    </a:lnTo>
                    <a:lnTo>
                      <a:pt x="16" y="21"/>
                    </a:lnTo>
                    <a:lnTo>
                      <a:pt x="18" y="20"/>
                    </a:lnTo>
                    <a:lnTo>
                      <a:pt x="38" y="8"/>
                    </a:lnTo>
                    <a:lnTo>
                      <a:pt x="40" y="7"/>
                    </a:lnTo>
                    <a:lnTo>
                      <a:pt x="43" y="6"/>
                    </a:lnTo>
                    <a:lnTo>
                      <a:pt x="45" y="5"/>
                    </a:lnTo>
                    <a:lnTo>
                      <a:pt x="48" y="4"/>
                    </a:lnTo>
                    <a:lnTo>
                      <a:pt x="49" y="4"/>
                    </a:lnTo>
                    <a:lnTo>
                      <a:pt x="53" y="3"/>
                    </a:lnTo>
                    <a:lnTo>
                      <a:pt x="54" y="3"/>
                    </a:lnTo>
                    <a:lnTo>
                      <a:pt x="57" y="2"/>
                    </a:lnTo>
                    <a:lnTo>
                      <a:pt x="59" y="2"/>
                    </a:lnTo>
                    <a:lnTo>
                      <a:pt x="72" y="1"/>
                    </a:lnTo>
                    <a:lnTo>
                      <a:pt x="75" y="0"/>
                    </a:lnTo>
                    <a:lnTo>
                      <a:pt x="87" y="1"/>
                    </a:lnTo>
                    <a:lnTo>
                      <a:pt x="89" y="2"/>
                    </a:lnTo>
                    <a:lnTo>
                      <a:pt x="90" y="2"/>
                    </a:lnTo>
                    <a:lnTo>
                      <a:pt x="93" y="2"/>
                    </a:lnTo>
                    <a:lnTo>
                      <a:pt x="94" y="2"/>
                    </a:lnTo>
                    <a:lnTo>
                      <a:pt x="108" y="7"/>
                    </a:lnTo>
                    <a:lnTo>
                      <a:pt x="109" y="7"/>
                    </a:lnTo>
                    <a:lnTo>
                      <a:pt x="111" y="8"/>
                    </a:lnTo>
                    <a:lnTo>
                      <a:pt x="112" y="8"/>
                    </a:lnTo>
                    <a:lnTo>
                      <a:pt x="114" y="9"/>
                    </a:lnTo>
                    <a:lnTo>
                      <a:pt x="115" y="10"/>
                    </a:lnTo>
                    <a:lnTo>
                      <a:pt x="118" y="11"/>
                    </a:lnTo>
                    <a:lnTo>
                      <a:pt x="121" y="13"/>
                    </a:lnTo>
                    <a:lnTo>
                      <a:pt x="124" y="14"/>
                    </a:lnTo>
                    <a:lnTo>
                      <a:pt x="124" y="15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91" name="Freeform 31">
                <a:extLst>
                  <a:ext uri="{FF2B5EF4-FFF2-40B4-BE49-F238E27FC236}">
                    <a16:creationId xmlns:a16="http://schemas.microsoft.com/office/drawing/2014/main" id="{00000000-0008-0000-0000-00005B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841" y="661"/>
                <a:ext cx="15" cy="133"/>
              </a:xfrm>
              <a:custGeom>
                <a:avLst/>
                <a:gdLst>
                  <a:gd name="T0" fmla="*/ 15 w 15"/>
                  <a:gd name="T1" fmla="*/ 87 h 133"/>
                  <a:gd name="T2" fmla="*/ 0 w 15"/>
                  <a:gd name="T3" fmla="*/ 133 h 133"/>
                  <a:gd name="T4" fmla="*/ 0 w 15"/>
                  <a:gd name="T5" fmla="*/ 56 h 133"/>
                  <a:gd name="T6" fmla="*/ 1 w 15"/>
                  <a:gd name="T7" fmla="*/ 52 h 133"/>
                  <a:gd name="T8" fmla="*/ 3 w 15"/>
                  <a:gd name="T9" fmla="*/ 45 h 133"/>
                  <a:gd name="T10" fmla="*/ 6 w 15"/>
                  <a:gd name="T11" fmla="*/ 33 h 133"/>
                  <a:gd name="T12" fmla="*/ 10 w 15"/>
                  <a:gd name="T13" fmla="*/ 17 h 133"/>
                  <a:gd name="T14" fmla="*/ 15 w 15"/>
                  <a:gd name="T15" fmla="*/ 0 h 133"/>
                  <a:gd name="T16" fmla="*/ 0 60000 65536"/>
                  <a:gd name="T17" fmla="*/ 0 60000 65536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w 15"/>
                  <a:gd name="T25" fmla="*/ 0 h 133"/>
                  <a:gd name="T26" fmla="*/ 15 w 15"/>
                  <a:gd name="T27" fmla="*/ 133 h 133"/>
                </a:gdLst>
                <a:ahLst/>
                <a:cxnLst>
                  <a:cxn ang="T16">
                    <a:pos x="T0" y="T1"/>
                  </a:cxn>
                  <a:cxn ang="T17">
                    <a:pos x="T2" y="T3"/>
                  </a:cxn>
                  <a:cxn ang="T18">
                    <a:pos x="T4" y="T5"/>
                  </a:cxn>
                  <a:cxn ang="T19">
                    <a:pos x="T6" y="T7"/>
                  </a:cxn>
                  <a:cxn ang="T20">
                    <a:pos x="T8" y="T9"/>
                  </a:cxn>
                  <a:cxn ang="T21">
                    <a:pos x="T10" y="T11"/>
                  </a:cxn>
                  <a:cxn ang="T22">
                    <a:pos x="T12" y="T13"/>
                  </a:cxn>
                  <a:cxn ang="T23">
                    <a:pos x="T14" y="T15"/>
                  </a:cxn>
                </a:cxnLst>
                <a:rect l="T24" t="T25" r="T26" b="T27"/>
                <a:pathLst>
                  <a:path w="15" h="133">
                    <a:moveTo>
                      <a:pt x="15" y="87"/>
                    </a:moveTo>
                    <a:lnTo>
                      <a:pt x="0" y="133"/>
                    </a:lnTo>
                    <a:lnTo>
                      <a:pt x="0" y="56"/>
                    </a:lnTo>
                    <a:lnTo>
                      <a:pt x="1" y="52"/>
                    </a:lnTo>
                    <a:lnTo>
                      <a:pt x="3" y="45"/>
                    </a:lnTo>
                    <a:lnTo>
                      <a:pt x="6" y="33"/>
                    </a:lnTo>
                    <a:lnTo>
                      <a:pt x="10" y="17"/>
                    </a:lnTo>
                    <a:lnTo>
                      <a:pt x="15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92" name="Freeform 32">
                <a:extLst>
                  <a:ext uri="{FF2B5EF4-FFF2-40B4-BE49-F238E27FC236}">
                    <a16:creationId xmlns:a16="http://schemas.microsoft.com/office/drawing/2014/main" id="{00000000-0008-0000-0000-00005C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615" y="620"/>
                <a:ext cx="241" cy="149"/>
              </a:xfrm>
              <a:custGeom>
                <a:avLst/>
                <a:gdLst>
                  <a:gd name="T0" fmla="*/ 241 w 241"/>
                  <a:gd name="T1" fmla="*/ 41 h 149"/>
                  <a:gd name="T2" fmla="*/ 28 w 241"/>
                  <a:gd name="T3" fmla="*/ 41 h 149"/>
                  <a:gd name="T4" fmla="*/ 0 w 241"/>
                  <a:gd name="T5" fmla="*/ 149 h 149"/>
                  <a:gd name="T6" fmla="*/ 0 w 241"/>
                  <a:gd name="T7" fmla="*/ 0 h 149"/>
                  <a:gd name="T8" fmla="*/ 28 w 241"/>
                  <a:gd name="T9" fmla="*/ 0 h 149"/>
                  <a:gd name="T10" fmla="*/ 241 w 241"/>
                  <a:gd name="T11" fmla="*/ 0 h 149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241"/>
                  <a:gd name="T19" fmla="*/ 0 h 149"/>
                  <a:gd name="T20" fmla="*/ 241 w 241"/>
                  <a:gd name="T21" fmla="*/ 149 h 149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241" h="149">
                    <a:moveTo>
                      <a:pt x="241" y="41"/>
                    </a:moveTo>
                    <a:lnTo>
                      <a:pt x="28" y="41"/>
                    </a:lnTo>
                    <a:lnTo>
                      <a:pt x="0" y="149"/>
                    </a:lnTo>
                    <a:lnTo>
                      <a:pt x="0" y="0"/>
                    </a:lnTo>
                    <a:lnTo>
                      <a:pt x="28" y="0"/>
                    </a:lnTo>
                    <a:lnTo>
                      <a:pt x="241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93" name="Freeform 33">
                <a:extLst>
                  <a:ext uri="{FF2B5EF4-FFF2-40B4-BE49-F238E27FC236}">
                    <a16:creationId xmlns:a16="http://schemas.microsoft.com/office/drawing/2014/main" id="{00000000-0008-0000-0000-00005D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825" y="717"/>
                <a:ext cx="16" cy="210"/>
              </a:xfrm>
              <a:custGeom>
                <a:avLst/>
                <a:gdLst>
                  <a:gd name="T0" fmla="*/ 16 w 16"/>
                  <a:gd name="T1" fmla="*/ 210 h 210"/>
                  <a:gd name="T2" fmla="*/ 14 w 16"/>
                  <a:gd name="T3" fmla="*/ 210 h 210"/>
                  <a:gd name="T4" fmla="*/ 0 w 16"/>
                  <a:gd name="T5" fmla="*/ 210 h 210"/>
                  <a:gd name="T6" fmla="*/ 0 w 16"/>
                  <a:gd name="T7" fmla="*/ 5 h 210"/>
                  <a:gd name="T8" fmla="*/ 14 w 16"/>
                  <a:gd name="T9" fmla="*/ 5 h 210"/>
                  <a:gd name="T10" fmla="*/ 16 w 16"/>
                  <a:gd name="T11" fmla="*/ 0 h 210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16"/>
                  <a:gd name="T19" fmla="*/ 0 h 210"/>
                  <a:gd name="T20" fmla="*/ 16 w 16"/>
                  <a:gd name="T21" fmla="*/ 210 h 210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16" h="210">
                    <a:moveTo>
                      <a:pt x="16" y="210"/>
                    </a:moveTo>
                    <a:lnTo>
                      <a:pt x="14" y="210"/>
                    </a:lnTo>
                    <a:lnTo>
                      <a:pt x="0" y="210"/>
                    </a:lnTo>
                    <a:lnTo>
                      <a:pt x="0" y="5"/>
                    </a:lnTo>
                    <a:lnTo>
                      <a:pt x="14" y="5"/>
                    </a:lnTo>
                    <a:lnTo>
                      <a:pt x="16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94" name="Freeform 34">
                <a:extLst>
                  <a:ext uri="{FF2B5EF4-FFF2-40B4-BE49-F238E27FC236}">
                    <a16:creationId xmlns:a16="http://schemas.microsoft.com/office/drawing/2014/main" id="{00000000-0008-0000-0000-00005E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816" y="744"/>
                <a:ext cx="9" cy="183"/>
              </a:xfrm>
              <a:custGeom>
                <a:avLst/>
                <a:gdLst>
                  <a:gd name="T0" fmla="*/ 9 w 9"/>
                  <a:gd name="T1" fmla="*/ 183 h 183"/>
                  <a:gd name="T2" fmla="*/ 0 w 9"/>
                  <a:gd name="T3" fmla="*/ 183 h 183"/>
                  <a:gd name="T4" fmla="*/ 0 w 9"/>
                  <a:gd name="T5" fmla="*/ 36 h 183"/>
                  <a:gd name="T6" fmla="*/ 9 w 9"/>
                  <a:gd name="T7" fmla="*/ 0 h 183"/>
                  <a:gd name="T8" fmla="*/ 0 60000 65536"/>
                  <a:gd name="T9" fmla="*/ 0 60000 65536"/>
                  <a:gd name="T10" fmla="*/ 0 60000 65536"/>
                  <a:gd name="T11" fmla="*/ 0 60000 65536"/>
                  <a:gd name="T12" fmla="*/ 0 w 9"/>
                  <a:gd name="T13" fmla="*/ 0 h 183"/>
                  <a:gd name="T14" fmla="*/ 9 w 9"/>
                  <a:gd name="T15" fmla="*/ 183 h 183"/>
                </a:gdLst>
                <a:ahLst/>
                <a:cxnLst>
                  <a:cxn ang="T8">
                    <a:pos x="T0" y="T1"/>
                  </a:cxn>
                  <a:cxn ang="T9">
                    <a:pos x="T2" y="T3"/>
                  </a:cxn>
                  <a:cxn ang="T10">
                    <a:pos x="T4" y="T5"/>
                  </a:cxn>
                  <a:cxn ang="T11">
                    <a:pos x="T6" y="T7"/>
                  </a:cxn>
                </a:cxnLst>
                <a:rect l="T12" t="T13" r="T14" b="T15"/>
                <a:pathLst>
                  <a:path w="9" h="183">
                    <a:moveTo>
                      <a:pt x="9" y="183"/>
                    </a:moveTo>
                    <a:lnTo>
                      <a:pt x="0" y="183"/>
                    </a:lnTo>
                    <a:lnTo>
                      <a:pt x="0" y="36"/>
                    </a:lnTo>
                    <a:lnTo>
                      <a:pt x="9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95" name="Freeform 35">
                <a:extLst>
                  <a:ext uri="{FF2B5EF4-FFF2-40B4-BE49-F238E27FC236}">
                    <a16:creationId xmlns:a16="http://schemas.microsoft.com/office/drawing/2014/main" id="{00000000-0008-0000-0000-00005F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737" y="722"/>
                <a:ext cx="88" cy="22"/>
              </a:xfrm>
              <a:custGeom>
                <a:avLst/>
                <a:gdLst>
                  <a:gd name="T0" fmla="*/ 88 w 88"/>
                  <a:gd name="T1" fmla="*/ 22 h 22"/>
                  <a:gd name="T2" fmla="*/ 6 w 88"/>
                  <a:gd name="T3" fmla="*/ 22 h 22"/>
                  <a:gd name="T4" fmla="*/ 0 w 88"/>
                  <a:gd name="T5" fmla="*/ 22 h 22"/>
                  <a:gd name="T6" fmla="*/ 6 w 88"/>
                  <a:gd name="T7" fmla="*/ 0 h 22"/>
                  <a:gd name="T8" fmla="*/ 88 w 88"/>
                  <a:gd name="T9" fmla="*/ 0 h 22"/>
                  <a:gd name="T10" fmla="*/ 0 60000 65536"/>
                  <a:gd name="T11" fmla="*/ 0 60000 65536"/>
                  <a:gd name="T12" fmla="*/ 0 60000 65536"/>
                  <a:gd name="T13" fmla="*/ 0 60000 65536"/>
                  <a:gd name="T14" fmla="*/ 0 60000 65536"/>
                  <a:gd name="T15" fmla="*/ 0 w 88"/>
                  <a:gd name="T16" fmla="*/ 0 h 22"/>
                  <a:gd name="T17" fmla="*/ 88 w 88"/>
                  <a:gd name="T18" fmla="*/ 22 h 22"/>
                </a:gdLst>
                <a:ahLst/>
                <a:cxnLst>
                  <a:cxn ang="T10">
                    <a:pos x="T0" y="T1"/>
                  </a:cxn>
                  <a:cxn ang="T11">
                    <a:pos x="T2" y="T3"/>
                  </a:cxn>
                  <a:cxn ang="T12">
                    <a:pos x="T4" y="T5"/>
                  </a:cxn>
                  <a:cxn ang="T13">
                    <a:pos x="T6" y="T7"/>
                  </a:cxn>
                  <a:cxn ang="T14">
                    <a:pos x="T8" y="T9"/>
                  </a:cxn>
                </a:cxnLst>
                <a:rect l="T15" t="T16" r="T17" b="T18"/>
                <a:pathLst>
                  <a:path w="88" h="22">
                    <a:moveTo>
                      <a:pt x="88" y="22"/>
                    </a:moveTo>
                    <a:lnTo>
                      <a:pt x="6" y="22"/>
                    </a:lnTo>
                    <a:lnTo>
                      <a:pt x="0" y="22"/>
                    </a:lnTo>
                    <a:lnTo>
                      <a:pt x="6" y="0"/>
                    </a:lnTo>
                    <a:lnTo>
                      <a:pt x="88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96" name="Freeform 36">
                <a:extLst>
                  <a:ext uri="{FF2B5EF4-FFF2-40B4-BE49-F238E27FC236}">
                    <a16:creationId xmlns:a16="http://schemas.microsoft.com/office/drawing/2014/main" id="{00000000-0008-0000-0000-000060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584" y="824"/>
                <a:ext cx="232" cy="103"/>
              </a:xfrm>
              <a:custGeom>
                <a:avLst/>
                <a:gdLst>
                  <a:gd name="T0" fmla="*/ 232 w 232"/>
                  <a:gd name="T1" fmla="*/ 103 h 103"/>
                  <a:gd name="T2" fmla="*/ 216 w 232"/>
                  <a:gd name="T3" fmla="*/ 103 h 103"/>
                  <a:gd name="T4" fmla="*/ 0 w 232"/>
                  <a:gd name="T5" fmla="*/ 103 h 103"/>
                  <a:gd name="T6" fmla="*/ 0 w 232"/>
                  <a:gd name="T7" fmla="*/ 62 h 103"/>
                  <a:gd name="T8" fmla="*/ 216 w 232"/>
                  <a:gd name="T9" fmla="*/ 62 h 103"/>
                  <a:gd name="T10" fmla="*/ 232 w 232"/>
                  <a:gd name="T11" fmla="*/ 0 h 103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232"/>
                  <a:gd name="T19" fmla="*/ 0 h 103"/>
                  <a:gd name="T20" fmla="*/ 232 w 232"/>
                  <a:gd name="T21" fmla="*/ 103 h 103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232" h="103">
                    <a:moveTo>
                      <a:pt x="232" y="103"/>
                    </a:moveTo>
                    <a:lnTo>
                      <a:pt x="216" y="103"/>
                    </a:lnTo>
                    <a:lnTo>
                      <a:pt x="0" y="103"/>
                    </a:lnTo>
                    <a:lnTo>
                      <a:pt x="0" y="62"/>
                    </a:lnTo>
                    <a:lnTo>
                      <a:pt x="216" y="62"/>
                    </a:lnTo>
                    <a:lnTo>
                      <a:pt x="232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97" name="Freeform 37">
                <a:extLst>
                  <a:ext uri="{FF2B5EF4-FFF2-40B4-BE49-F238E27FC236}">
                    <a16:creationId xmlns:a16="http://schemas.microsoft.com/office/drawing/2014/main" id="{00000000-0008-0000-0000-000061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716" y="780"/>
                <a:ext cx="100" cy="44"/>
              </a:xfrm>
              <a:custGeom>
                <a:avLst/>
                <a:gdLst>
                  <a:gd name="T0" fmla="*/ 100 w 100"/>
                  <a:gd name="T1" fmla="*/ 44 h 44"/>
                  <a:gd name="T2" fmla="*/ 94 w 100"/>
                  <a:gd name="T3" fmla="*/ 44 h 44"/>
                  <a:gd name="T4" fmla="*/ 6 w 100"/>
                  <a:gd name="T5" fmla="*/ 44 h 44"/>
                  <a:gd name="T6" fmla="*/ 0 w 100"/>
                  <a:gd name="T7" fmla="*/ 44 h 44"/>
                  <a:gd name="T8" fmla="*/ 6 w 100"/>
                  <a:gd name="T9" fmla="*/ 22 h 44"/>
                  <a:gd name="T10" fmla="*/ 94 w 100"/>
                  <a:gd name="T11" fmla="*/ 22 h 44"/>
                  <a:gd name="T12" fmla="*/ 100 w 100"/>
                  <a:gd name="T13" fmla="*/ 0 h 44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60000 65536"/>
                  <a:gd name="T19" fmla="*/ 0 60000 65536"/>
                  <a:gd name="T20" fmla="*/ 0 60000 65536"/>
                  <a:gd name="T21" fmla="*/ 0 w 100"/>
                  <a:gd name="T22" fmla="*/ 0 h 44"/>
                  <a:gd name="T23" fmla="*/ 100 w 100"/>
                  <a:gd name="T24" fmla="*/ 44 h 44"/>
                </a:gdLst>
                <a:ahLst/>
                <a:cxnLst>
                  <a:cxn ang="T14">
                    <a:pos x="T0" y="T1"/>
                  </a:cxn>
                  <a:cxn ang="T15">
                    <a:pos x="T2" y="T3"/>
                  </a:cxn>
                  <a:cxn ang="T16">
                    <a:pos x="T4" y="T5"/>
                  </a:cxn>
                  <a:cxn ang="T17">
                    <a:pos x="T6" y="T7"/>
                  </a:cxn>
                  <a:cxn ang="T18">
                    <a:pos x="T8" y="T9"/>
                  </a:cxn>
                  <a:cxn ang="T19">
                    <a:pos x="T10" y="T11"/>
                  </a:cxn>
                  <a:cxn ang="T20">
                    <a:pos x="T12" y="T13"/>
                  </a:cxn>
                </a:cxnLst>
                <a:rect l="T21" t="T22" r="T23" b="T24"/>
                <a:pathLst>
                  <a:path w="100" h="44">
                    <a:moveTo>
                      <a:pt x="100" y="44"/>
                    </a:moveTo>
                    <a:lnTo>
                      <a:pt x="94" y="44"/>
                    </a:lnTo>
                    <a:lnTo>
                      <a:pt x="6" y="44"/>
                    </a:lnTo>
                    <a:lnTo>
                      <a:pt x="0" y="44"/>
                    </a:lnTo>
                    <a:lnTo>
                      <a:pt x="6" y="22"/>
                    </a:lnTo>
                    <a:lnTo>
                      <a:pt x="94" y="22"/>
                    </a:lnTo>
                    <a:lnTo>
                      <a:pt x="100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98" name="Freeform 38">
                <a:extLst>
                  <a:ext uri="{FF2B5EF4-FFF2-40B4-BE49-F238E27FC236}">
                    <a16:creationId xmlns:a16="http://schemas.microsoft.com/office/drawing/2014/main" id="{00000000-0008-0000-0000-000062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584" y="661"/>
                <a:ext cx="31" cy="225"/>
              </a:xfrm>
              <a:custGeom>
                <a:avLst/>
                <a:gdLst>
                  <a:gd name="T0" fmla="*/ 31 w 31"/>
                  <a:gd name="T1" fmla="*/ 108 h 225"/>
                  <a:gd name="T2" fmla="*/ 12 w 31"/>
                  <a:gd name="T3" fmla="*/ 181 h 225"/>
                  <a:gd name="T4" fmla="*/ 0 w 31"/>
                  <a:gd name="T5" fmla="*/ 225 h 225"/>
                  <a:gd name="T6" fmla="*/ 0 w 31"/>
                  <a:gd name="T7" fmla="*/ 73 h 225"/>
                  <a:gd name="T8" fmla="*/ 12 w 31"/>
                  <a:gd name="T9" fmla="*/ 73 h 225"/>
                  <a:gd name="T10" fmla="*/ 31 w 31"/>
                  <a:gd name="T11" fmla="*/ 0 h 225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31"/>
                  <a:gd name="T19" fmla="*/ 0 h 225"/>
                  <a:gd name="T20" fmla="*/ 31 w 31"/>
                  <a:gd name="T21" fmla="*/ 225 h 225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31" h="225">
                    <a:moveTo>
                      <a:pt x="31" y="108"/>
                    </a:moveTo>
                    <a:lnTo>
                      <a:pt x="12" y="181"/>
                    </a:lnTo>
                    <a:lnTo>
                      <a:pt x="0" y="225"/>
                    </a:lnTo>
                    <a:lnTo>
                      <a:pt x="0" y="73"/>
                    </a:lnTo>
                    <a:lnTo>
                      <a:pt x="12" y="73"/>
                    </a:lnTo>
                    <a:lnTo>
                      <a:pt x="31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99" name="Freeform 39">
                <a:extLst>
                  <a:ext uri="{FF2B5EF4-FFF2-40B4-BE49-F238E27FC236}">
                    <a16:creationId xmlns:a16="http://schemas.microsoft.com/office/drawing/2014/main" id="{00000000-0008-0000-0000-000063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355" y="620"/>
                <a:ext cx="260" cy="114"/>
              </a:xfrm>
              <a:custGeom>
                <a:avLst/>
                <a:gdLst>
                  <a:gd name="T0" fmla="*/ 260 w 260"/>
                  <a:gd name="T1" fmla="*/ 41 h 114"/>
                  <a:gd name="T2" fmla="*/ 19 w 260"/>
                  <a:gd name="T3" fmla="*/ 41 h 114"/>
                  <a:gd name="T4" fmla="*/ 0 w 260"/>
                  <a:gd name="T5" fmla="*/ 114 h 114"/>
                  <a:gd name="T6" fmla="*/ 0 w 260"/>
                  <a:gd name="T7" fmla="*/ 0 h 114"/>
                  <a:gd name="T8" fmla="*/ 19 w 260"/>
                  <a:gd name="T9" fmla="*/ 0 h 114"/>
                  <a:gd name="T10" fmla="*/ 260 w 260"/>
                  <a:gd name="T11" fmla="*/ 0 h 114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260"/>
                  <a:gd name="T19" fmla="*/ 0 h 114"/>
                  <a:gd name="T20" fmla="*/ 260 w 260"/>
                  <a:gd name="T21" fmla="*/ 114 h 114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260" h="114">
                    <a:moveTo>
                      <a:pt x="260" y="41"/>
                    </a:moveTo>
                    <a:lnTo>
                      <a:pt x="19" y="41"/>
                    </a:lnTo>
                    <a:lnTo>
                      <a:pt x="0" y="114"/>
                    </a:lnTo>
                    <a:lnTo>
                      <a:pt x="0" y="0"/>
                    </a:lnTo>
                    <a:lnTo>
                      <a:pt x="19" y="0"/>
                    </a:lnTo>
                    <a:lnTo>
                      <a:pt x="260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00" name="Freeform 40">
                <a:extLst>
                  <a:ext uri="{FF2B5EF4-FFF2-40B4-BE49-F238E27FC236}">
                    <a16:creationId xmlns:a16="http://schemas.microsoft.com/office/drawing/2014/main" id="{00000000-0008-0000-0000-000064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378" y="732"/>
                <a:ext cx="206" cy="195"/>
              </a:xfrm>
              <a:custGeom>
                <a:avLst/>
                <a:gdLst>
                  <a:gd name="T0" fmla="*/ 206 w 206"/>
                  <a:gd name="T1" fmla="*/ 195 h 195"/>
                  <a:gd name="T2" fmla="*/ 155 w 206"/>
                  <a:gd name="T3" fmla="*/ 195 h 195"/>
                  <a:gd name="T4" fmla="*/ 114 w 206"/>
                  <a:gd name="T5" fmla="*/ 195 h 195"/>
                  <a:gd name="T6" fmla="*/ 0 w 206"/>
                  <a:gd name="T7" fmla="*/ 195 h 195"/>
                  <a:gd name="T8" fmla="*/ 0 w 206"/>
                  <a:gd name="T9" fmla="*/ 154 h 195"/>
                  <a:gd name="T10" fmla="*/ 114 w 206"/>
                  <a:gd name="T11" fmla="*/ 154 h 195"/>
                  <a:gd name="T12" fmla="*/ 155 w 206"/>
                  <a:gd name="T13" fmla="*/ 0 h 195"/>
                  <a:gd name="T14" fmla="*/ 206 w 206"/>
                  <a:gd name="T15" fmla="*/ 2 h 195"/>
                  <a:gd name="T16" fmla="*/ 0 60000 65536"/>
                  <a:gd name="T17" fmla="*/ 0 60000 65536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w 206"/>
                  <a:gd name="T25" fmla="*/ 0 h 195"/>
                  <a:gd name="T26" fmla="*/ 206 w 206"/>
                  <a:gd name="T27" fmla="*/ 195 h 195"/>
                </a:gdLst>
                <a:ahLst/>
                <a:cxnLst>
                  <a:cxn ang="T16">
                    <a:pos x="T0" y="T1"/>
                  </a:cxn>
                  <a:cxn ang="T17">
                    <a:pos x="T2" y="T3"/>
                  </a:cxn>
                  <a:cxn ang="T18">
                    <a:pos x="T4" y="T5"/>
                  </a:cxn>
                  <a:cxn ang="T19">
                    <a:pos x="T6" y="T7"/>
                  </a:cxn>
                  <a:cxn ang="T20">
                    <a:pos x="T8" y="T9"/>
                  </a:cxn>
                  <a:cxn ang="T21">
                    <a:pos x="T10" y="T11"/>
                  </a:cxn>
                  <a:cxn ang="T22">
                    <a:pos x="T12" y="T13"/>
                  </a:cxn>
                  <a:cxn ang="T23">
                    <a:pos x="T14" y="T15"/>
                  </a:cxn>
                </a:cxnLst>
                <a:rect l="T24" t="T25" r="T26" b="T27"/>
                <a:pathLst>
                  <a:path w="206" h="195">
                    <a:moveTo>
                      <a:pt x="206" y="195"/>
                    </a:moveTo>
                    <a:lnTo>
                      <a:pt x="155" y="195"/>
                    </a:lnTo>
                    <a:lnTo>
                      <a:pt x="114" y="195"/>
                    </a:lnTo>
                    <a:lnTo>
                      <a:pt x="0" y="195"/>
                    </a:lnTo>
                    <a:lnTo>
                      <a:pt x="0" y="154"/>
                    </a:lnTo>
                    <a:lnTo>
                      <a:pt x="114" y="154"/>
                    </a:lnTo>
                    <a:lnTo>
                      <a:pt x="155" y="0"/>
                    </a:lnTo>
                    <a:lnTo>
                      <a:pt x="206" y="2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01" name="Freeform 41">
                <a:extLst>
                  <a:ext uri="{FF2B5EF4-FFF2-40B4-BE49-F238E27FC236}">
                    <a16:creationId xmlns:a16="http://schemas.microsoft.com/office/drawing/2014/main" id="{00000000-0008-0000-0000-000065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378" y="732"/>
                <a:ext cx="40" cy="154"/>
              </a:xfrm>
              <a:custGeom>
                <a:avLst/>
                <a:gdLst>
                  <a:gd name="T0" fmla="*/ 40 w 40"/>
                  <a:gd name="T1" fmla="*/ 0 h 154"/>
                  <a:gd name="T2" fmla="*/ 0 w 40"/>
                  <a:gd name="T3" fmla="*/ 154 h 154"/>
                  <a:gd name="T4" fmla="*/ 0 w 40"/>
                  <a:gd name="T5" fmla="*/ 1 h 154"/>
                  <a:gd name="T6" fmla="*/ 0 60000 65536"/>
                  <a:gd name="T7" fmla="*/ 0 60000 65536"/>
                  <a:gd name="T8" fmla="*/ 0 60000 65536"/>
                  <a:gd name="T9" fmla="*/ 0 w 40"/>
                  <a:gd name="T10" fmla="*/ 0 h 154"/>
                  <a:gd name="T11" fmla="*/ 40 w 40"/>
                  <a:gd name="T12" fmla="*/ 154 h 154"/>
                </a:gdLst>
                <a:ahLst/>
                <a:cxnLst>
                  <a:cxn ang="T6">
                    <a:pos x="T0" y="T1"/>
                  </a:cxn>
                  <a:cxn ang="T7">
                    <a:pos x="T2" y="T3"/>
                  </a:cxn>
                  <a:cxn ang="T8">
                    <a:pos x="T4" y="T5"/>
                  </a:cxn>
                </a:cxnLst>
                <a:rect l="T9" t="T10" r="T11" b="T12"/>
                <a:pathLst>
                  <a:path w="40" h="154">
                    <a:moveTo>
                      <a:pt x="40" y="0"/>
                    </a:moveTo>
                    <a:lnTo>
                      <a:pt x="0" y="154"/>
                    </a:lnTo>
                    <a:lnTo>
                      <a:pt x="0" y="1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02" name="Freeform 42">
                <a:extLst>
                  <a:ext uri="{FF2B5EF4-FFF2-40B4-BE49-F238E27FC236}">
                    <a16:creationId xmlns:a16="http://schemas.microsoft.com/office/drawing/2014/main" id="{00000000-0008-0000-0000-000066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355" y="733"/>
                <a:ext cx="23" cy="194"/>
              </a:xfrm>
              <a:custGeom>
                <a:avLst/>
                <a:gdLst>
                  <a:gd name="T0" fmla="*/ 23 w 23"/>
                  <a:gd name="T1" fmla="*/ 194 h 194"/>
                  <a:gd name="T2" fmla="*/ 0 w 23"/>
                  <a:gd name="T3" fmla="*/ 194 h 194"/>
                  <a:gd name="T4" fmla="*/ 0 w 23"/>
                  <a:gd name="T5" fmla="*/ 1 h 194"/>
                  <a:gd name="T6" fmla="*/ 23 w 23"/>
                  <a:gd name="T7" fmla="*/ 0 h 194"/>
                  <a:gd name="T8" fmla="*/ 0 60000 65536"/>
                  <a:gd name="T9" fmla="*/ 0 60000 65536"/>
                  <a:gd name="T10" fmla="*/ 0 60000 65536"/>
                  <a:gd name="T11" fmla="*/ 0 60000 65536"/>
                  <a:gd name="T12" fmla="*/ 0 w 23"/>
                  <a:gd name="T13" fmla="*/ 0 h 194"/>
                  <a:gd name="T14" fmla="*/ 23 w 23"/>
                  <a:gd name="T15" fmla="*/ 194 h 194"/>
                </a:gdLst>
                <a:ahLst/>
                <a:cxnLst>
                  <a:cxn ang="T8">
                    <a:pos x="T0" y="T1"/>
                  </a:cxn>
                  <a:cxn ang="T9">
                    <a:pos x="T2" y="T3"/>
                  </a:cxn>
                  <a:cxn ang="T10">
                    <a:pos x="T4" y="T5"/>
                  </a:cxn>
                  <a:cxn ang="T11">
                    <a:pos x="T6" y="T7"/>
                  </a:cxn>
                </a:cxnLst>
                <a:rect l="T12" t="T13" r="T14" b="T15"/>
                <a:pathLst>
                  <a:path w="23" h="194">
                    <a:moveTo>
                      <a:pt x="23" y="194"/>
                    </a:moveTo>
                    <a:lnTo>
                      <a:pt x="0" y="194"/>
                    </a:lnTo>
                    <a:lnTo>
                      <a:pt x="0" y="1"/>
                    </a:lnTo>
                    <a:lnTo>
                      <a:pt x="23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103" name="Freeform 43">
                <a:extLst>
                  <a:ext uri="{FF2B5EF4-FFF2-40B4-BE49-F238E27FC236}">
                    <a16:creationId xmlns:a16="http://schemas.microsoft.com/office/drawing/2014/main" id="{00000000-0008-0000-0000-000067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288" y="620"/>
                <a:ext cx="67" cy="307"/>
              </a:xfrm>
              <a:custGeom>
                <a:avLst/>
                <a:gdLst>
                  <a:gd name="T0" fmla="*/ 67 w 67"/>
                  <a:gd name="T1" fmla="*/ 307 h 307"/>
                  <a:gd name="T2" fmla="*/ 0 w 67"/>
                  <a:gd name="T3" fmla="*/ 307 h 307"/>
                  <a:gd name="T4" fmla="*/ 0 w 67"/>
                  <a:gd name="T5" fmla="*/ 0 h 307"/>
                  <a:gd name="T6" fmla="*/ 67 w 67"/>
                  <a:gd name="T7" fmla="*/ 0 h 307"/>
                  <a:gd name="T8" fmla="*/ 0 60000 65536"/>
                  <a:gd name="T9" fmla="*/ 0 60000 65536"/>
                  <a:gd name="T10" fmla="*/ 0 60000 65536"/>
                  <a:gd name="T11" fmla="*/ 0 60000 65536"/>
                  <a:gd name="T12" fmla="*/ 0 w 67"/>
                  <a:gd name="T13" fmla="*/ 0 h 307"/>
                  <a:gd name="T14" fmla="*/ 67 w 67"/>
                  <a:gd name="T15" fmla="*/ 307 h 307"/>
                </a:gdLst>
                <a:ahLst/>
                <a:cxnLst>
                  <a:cxn ang="T8">
                    <a:pos x="T0" y="T1"/>
                  </a:cxn>
                  <a:cxn ang="T9">
                    <a:pos x="T2" y="T3"/>
                  </a:cxn>
                  <a:cxn ang="T10">
                    <a:pos x="T4" y="T5"/>
                  </a:cxn>
                  <a:cxn ang="T11">
                    <a:pos x="T6" y="T7"/>
                  </a:cxn>
                </a:cxnLst>
                <a:rect l="T12" t="T13" r="T14" b="T15"/>
                <a:pathLst>
                  <a:path w="67" h="307">
                    <a:moveTo>
                      <a:pt x="67" y="307"/>
                    </a:moveTo>
                    <a:lnTo>
                      <a:pt x="0" y="307"/>
                    </a:lnTo>
                    <a:lnTo>
                      <a:pt x="0" y="0"/>
                    </a:lnTo>
                    <a:lnTo>
                      <a:pt x="67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</xdr:grpSp>
      </xdr:grpSp>
    </xdr:grpSp>
    <xdr:clientData/>
  </xdr:twoCellAnchor>
  <xdr:twoCellAnchor>
    <xdr:from>
      <xdr:col>15</xdr:col>
      <xdr:colOff>171823</xdr:colOff>
      <xdr:row>13</xdr:row>
      <xdr:rowOff>169333</xdr:rowOff>
    </xdr:from>
    <xdr:to>
      <xdr:col>18</xdr:col>
      <xdr:colOff>2708202</xdr:colOff>
      <xdr:row>18</xdr:row>
      <xdr:rowOff>66003</xdr:rowOff>
    </xdr:to>
    <xdr:sp macro="" textlink="">
      <xdr:nvSpPr>
        <xdr:cNvPr id="241" name="Legende mit Pfeil nach links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/>
      </xdr:nvSpPr>
      <xdr:spPr bwMode="auto">
        <a:xfrm>
          <a:off x="9167656" y="3037416"/>
          <a:ext cx="5256296" cy="870337"/>
        </a:xfrm>
        <a:prstGeom prst="leftArrowCallout">
          <a:avLst>
            <a:gd name="adj1" fmla="val 25378"/>
            <a:gd name="adj2" fmla="val 23403"/>
            <a:gd name="adj3" fmla="val 37676"/>
            <a:gd name="adj4" fmla="val 85687"/>
          </a:avLst>
        </a:prstGeom>
        <a:solidFill>
          <a:srgbClr val="FFFF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r>
            <a:rPr lang="de-CH" sz="1100" b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</a:t>
          </a:r>
          <a:r>
            <a:rPr lang="de-CH" sz="1200" b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Prière de sélectionner</a:t>
          </a:r>
          <a:r>
            <a:rPr lang="de-CH" sz="1200" b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de-CH" sz="1200" b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le type d'acier et de coupleur</a:t>
          </a:r>
          <a:endParaRPr lang="fr-CH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100" b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Standard : B500B avec coupleurs STANDARD</a:t>
          </a:r>
          <a:endParaRPr lang="fr-CH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100" b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Merci de tenir compte des combinaisons possibles selon</a:t>
          </a:r>
          <a:br>
            <a:rPr lang="de-CH" sz="1100" b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de-CH" sz="1100" b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le tableau ci-dessous</a:t>
          </a:r>
          <a:r>
            <a:rPr lang="de-CH" sz="1100" b="1" baseline="0">
              <a:solidFill>
                <a:srgbClr val="002060"/>
              </a:solidFill>
              <a:latin typeface="Arial" pitchFamily="34" charset="0"/>
              <a:cs typeface="Arial" pitchFamily="34" charset="0"/>
            </a:rPr>
            <a:t>.</a:t>
          </a:r>
          <a:endParaRPr lang="de-CH" sz="1100" b="1">
            <a:solidFill>
              <a:srgbClr val="00206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 editAs="oneCell">
    <xdr:from>
      <xdr:col>9</xdr:col>
      <xdr:colOff>517897</xdr:colOff>
      <xdr:row>40</xdr:row>
      <xdr:rowOff>369093</xdr:rowOff>
    </xdr:from>
    <xdr:to>
      <xdr:col>10</xdr:col>
      <xdr:colOff>654844</xdr:colOff>
      <xdr:row>41</xdr:row>
      <xdr:rowOff>562118</xdr:rowOff>
    </xdr:to>
    <xdr:pic>
      <xdr:nvPicPr>
        <xdr:cNvPr id="123" name="Image 122" descr="cid:2163389F-AE69-45BE-982A-FD72DF9C9A4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4647" y="13358812"/>
          <a:ext cx="708447" cy="79389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12</xdr:col>
      <xdr:colOff>42314</xdr:colOff>
      <xdr:row>34</xdr:row>
      <xdr:rowOff>48947</xdr:rowOff>
    </xdr:from>
    <xdr:to>
      <xdr:col>13</xdr:col>
      <xdr:colOff>597481</xdr:colOff>
      <xdr:row>35</xdr:row>
      <xdr:rowOff>121747</xdr:rowOff>
    </xdr:to>
    <xdr:grpSp>
      <xdr:nvGrpSpPr>
        <xdr:cNvPr id="7" name="Grou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6738389" y="11174147"/>
          <a:ext cx="1298117" cy="320450"/>
          <a:chOff x="6730981" y="11214364"/>
          <a:chExt cx="1296000" cy="316216"/>
        </a:xfrm>
      </xdr:grpSpPr>
      <xdr:sp macro="" textlink="">
        <xdr:nvSpPr>
          <xdr:cNvPr id="124" name="Line 157">
            <a:extLst>
              <a:ext uri="{FF2B5EF4-FFF2-40B4-BE49-F238E27FC236}">
                <a16:creationId xmlns:a16="http://schemas.microsoft.com/office/drawing/2014/main" id="{00000000-0008-0000-0000-00007C000000}"/>
              </a:ext>
            </a:extLst>
          </xdr:cNvPr>
          <xdr:cNvSpPr>
            <a:spLocks noChangeShapeType="1"/>
          </xdr:cNvSpPr>
        </xdr:nvSpPr>
        <xdr:spPr bwMode="auto">
          <a:xfrm>
            <a:off x="6730981" y="11493498"/>
            <a:ext cx="1296000" cy="0"/>
          </a:xfrm>
          <a:prstGeom prst="line">
            <a:avLst/>
          </a:prstGeom>
          <a:noFill/>
          <a:ln w="28575">
            <a:solidFill>
              <a:srgbClr val="003366"/>
            </a:solidFill>
            <a:round/>
            <a:headEnd/>
            <a:tailEnd/>
          </a:ln>
        </xdr:spPr>
      </xdr: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/>
        </xdr:nvSpPr>
        <xdr:spPr bwMode="auto">
          <a:xfrm>
            <a:off x="7270747" y="11440580"/>
            <a:ext cx="180000" cy="90000"/>
          </a:xfrm>
          <a:prstGeom prst="rect">
            <a:avLst/>
          </a:prstGeom>
          <a:solidFill>
            <a:srgbClr val="002060"/>
          </a:solidFill>
          <a:ln w="9525" cap="flat" cmpd="sng" algn="ctr">
            <a:solidFill>
              <a:srgbClr val="00206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l"/>
            <a:endParaRPr lang="fr-CH" sz="1100"/>
          </a:p>
        </xdr:txBody>
      </xdr:sp>
      <xdr:sp macro="" textlink="">
        <xdr:nvSpPr>
          <xdr:cNvPr id="125" name="Text Box 81">
            <a:extLst>
              <a:ext uri="{FF2B5EF4-FFF2-40B4-BE49-F238E27FC236}">
                <a16:creationId xmlns:a16="http://schemas.microsoft.com/office/drawing/2014/main" id="{00000000-0008-0000-0000-00007D000000}"/>
              </a:ext>
            </a:extLst>
          </xdr:cNvPr>
          <xdr:cNvSpPr txBox="1">
            <a:spLocks noChangeArrowheads="1"/>
          </xdr:cNvSpPr>
        </xdr:nvSpPr>
        <xdr:spPr bwMode="auto">
          <a:xfrm flipH="1">
            <a:off x="6820308" y="11220715"/>
            <a:ext cx="474111" cy="23045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100" b="0" i="0" u="none" strike="noStrike" baseline="0">
                <a:solidFill>
                  <a:srgbClr val="003366"/>
                </a:solidFill>
                <a:latin typeface="Kl Bliss Regular"/>
              </a:rPr>
              <a:t>50d</a:t>
            </a:r>
            <a:endParaRPr lang="de-CH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128" name="Text Box 81">
            <a:extLst>
              <a:ext uri="{FF2B5EF4-FFF2-40B4-BE49-F238E27FC236}">
                <a16:creationId xmlns:a16="http://schemas.microsoft.com/office/drawing/2014/main" id="{00000000-0008-0000-0000-000080000000}"/>
              </a:ext>
            </a:extLst>
          </xdr:cNvPr>
          <xdr:cNvSpPr txBox="1">
            <a:spLocks noChangeArrowheads="1"/>
          </xdr:cNvSpPr>
        </xdr:nvSpPr>
        <xdr:spPr bwMode="auto">
          <a:xfrm flipH="1">
            <a:off x="7523043" y="11214364"/>
            <a:ext cx="474111" cy="25796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100" b="0" i="0" u="none" strike="noStrike" baseline="0">
                <a:solidFill>
                  <a:srgbClr val="003366"/>
                </a:solidFill>
                <a:latin typeface="Kl Bliss Regular"/>
              </a:rPr>
              <a:t>50d</a:t>
            </a:r>
            <a:endParaRPr lang="de-CH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  <xdr:twoCellAnchor editAs="oneCell">
    <xdr:from>
      <xdr:col>16</xdr:col>
      <xdr:colOff>0</xdr:colOff>
      <xdr:row>21</xdr:row>
      <xdr:rowOff>201077</xdr:rowOff>
    </xdr:from>
    <xdr:to>
      <xdr:col>20</xdr:col>
      <xdr:colOff>220195</xdr:colOff>
      <xdr:row>25</xdr:row>
      <xdr:rowOff>151335</xdr:rowOff>
    </xdr:to>
    <xdr:pic>
      <xdr:nvPicPr>
        <xdr:cNvPr id="129" name="Image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3083" y="4582577"/>
          <a:ext cx="7377642" cy="2320925"/>
        </a:xfrm>
        <a:prstGeom prst="rect">
          <a:avLst/>
        </a:prstGeom>
        <a:noFill/>
        <a:ln w="57150">
          <a:solidFill>
            <a:srgbClr val="FFFF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148178</xdr:colOff>
      <xdr:row>15</xdr:row>
      <xdr:rowOff>74084</xdr:rowOff>
    </xdr:from>
    <xdr:to>
      <xdr:col>28</xdr:col>
      <xdr:colOff>371300</xdr:colOff>
      <xdr:row>25</xdr:row>
      <xdr:rowOff>150284</xdr:rowOff>
    </xdr:to>
    <xdr:pic>
      <xdr:nvPicPr>
        <xdr:cNvPr id="130" name="Image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93178" y="3227917"/>
          <a:ext cx="7406216" cy="3674534"/>
        </a:xfrm>
        <a:prstGeom prst="rect">
          <a:avLst/>
        </a:prstGeom>
        <a:noFill/>
        <a:ln w="57150">
          <a:solidFill>
            <a:srgbClr val="FFFF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793749</xdr:colOff>
      <xdr:row>25</xdr:row>
      <xdr:rowOff>412761</xdr:rowOff>
    </xdr:from>
    <xdr:to>
      <xdr:col>19</xdr:col>
      <xdr:colOff>1247589</xdr:colOff>
      <xdr:row>28</xdr:row>
      <xdr:rowOff>238464</xdr:rowOff>
    </xdr:to>
    <xdr:grpSp>
      <xdr:nvGrpSpPr>
        <xdr:cNvPr id="16" name="Group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pSpPr/>
      </xdr:nvGrpSpPr>
      <xdr:grpSpPr>
        <a:xfrm>
          <a:off x="9804399" y="7146936"/>
          <a:ext cx="6445065" cy="1597353"/>
          <a:chOff x="9789582" y="7164928"/>
          <a:chExt cx="6444007" cy="1603703"/>
        </a:xfrm>
      </xdr:grpSpPr>
      <xdr:pic>
        <xdr:nvPicPr>
          <xdr:cNvPr id="13" name="Image 12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5"/>
          <a:srcRect r="12776" b="79629"/>
          <a:stretch/>
        </xdr:blipFill>
        <xdr:spPr>
          <a:xfrm>
            <a:off x="9789589" y="7164928"/>
            <a:ext cx="6444000" cy="457628"/>
          </a:xfrm>
          <a:prstGeom prst="rect">
            <a:avLst/>
          </a:prstGeom>
        </xdr:spPr>
      </xdr:pic>
      <xdr:pic>
        <xdr:nvPicPr>
          <xdr:cNvPr id="14" name="Image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5"/>
          <a:srcRect l="6730" t="32026" r="29874" b="15861"/>
          <a:stretch/>
        </xdr:blipFill>
        <xdr:spPr>
          <a:xfrm>
            <a:off x="9789582" y="7598834"/>
            <a:ext cx="4680000" cy="1169797"/>
          </a:xfrm>
          <a:prstGeom prst="rect">
            <a:avLst/>
          </a:prstGeom>
        </xdr:spPr>
      </xdr:pic>
    </xdr:grpSp>
    <xdr:clientData/>
  </xdr:twoCellAnchor>
  <xdr:twoCellAnchor>
    <xdr:from>
      <xdr:col>15</xdr:col>
      <xdr:colOff>793751</xdr:colOff>
      <xdr:row>28</xdr:row>
      <xdr:rowOff>222249</xdr:rowOff>
    </xdr:from>
    <xdr:to>
      <xdr:col>19</xdr:col>
      <xdr:colOff>1247584</xdr:colOff>
      <xdr:row>28</xdr:row>
      <xdr:rowOff>430141</xdr:rowOff>
    </xdr:to>
    <xdr:pic>
      <xdr:nvPicPr>
        <xdr:cNvPr id="132" name="Image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12796" t="90770"/>
        <a:stretch/>
      </xdr:blipFill>
      <xdr:spPr>
        <a:xfrm>
          <a:off x="9789584" y="8752416"/>
          <a:ext cx="6444000" cy="207892"/>
        </a:xfrm>
        <a:prstGeom prst="rect">
          <a:avLst/>
        </a:prstGeom>
      </xdr:spPr>
    </xdr:pic>
    <xdr:clientData/>
  </xdr:twoCellAnchor>
  <xdr:twoCellAnchor>
    <xdr:from>
      <xdr:col>18</xdr:col>
      <xdr:colOff>2751664</xdr:colOff>
      <xdr:row>26</xdr:row>
      <xdr:rowOff>254013</xdr:rowOff>
    </xdr:from>
    <xdr:to>
      <xdr:col>19</xdr:col>
      <xdr:colOff>1245414</xdr:colOff>
      <xdr:row>28</xdr:row>
      <xdr:rowOff>238531</xdr:rowOff>
    </xdr:to>
    <xdr:pic>
      <xdr:nvPicPr>
        <xdr:cNvPr id="133" name="Image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76047" t="32026" b="15861"/>
        <a:stretch/>
      </xdr:blipFill>
      <xdr:spPr>
        <a:xfrm>
          <a:off x="14467414" y="7598846"/>
          <a:ext cx="1764000" cy="116985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95249</xdr:colOff>
          <xdr:row>37</xdr:row>
          <xdr:rowOff>295276</xdr:rowOff>
        </xdr:from>
        <xdr:to>
          <xdr:col>12</xdr:col>
          <xdr:colOff>276224</xdr:colOff>
          <xdr:row>40</xdr:row>
          <xdr:rowOff>323850</xdr:rowOff>
        </xdr:to>
        <xdr:pic>
          <xdr:nvPicPr>
            <xdr:cNvPr id="14344" name="Grafik 1">
              <a:extLst>
                <a:ext uri="{FF2B5EF4-FFF2-40B4-BE49-F238E27FC236}">
                  <a16:creationId xmlns:a16="http://schemas.microsoft.com/office/drawing/2014/main" id="{00000000-0008-0000-0000-00000838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Bild" spid="_x0000_s14429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3990974" y="12563476"/>
              <a:ext cx="2981325" cy="69532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1</xdr:col>
      <xdr:colOff>19050</xdr:colOff>
      <xdr:row>41</xdr:row>
      <xdr:rowOff>104775</xdr:rowOff>
    </xdr:from>
    <xdr:to>
      <xdr:col>6</xdr:col>
      <xdr:colOff>127000</xdr:colOff>
      <xdr:row>41</xdr:row>
      <xdr:rowOff>516890</xdr:rowOff>
    </xdr:to>
    <xdr:pic>
      <xdr:nvPicPr>
        <xdr:cNvPr id="2" name="Bild 1" descr="Une image contenant texte, Police, capture d’écran&#10;&#10;Le contenu généré par l’IA peut être incorrect.">
          <a:extLst>
            <a:ext uri="{FF2B5EF4-FFF2-40B4-BE49-F238E27FC236}">
              <a16:creationId xmlns:a16="http://schemas.microsoft.com/office/drawing/2014/main" id="{EF0D1AE8-8657-743F-BB31-317DC716B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3649325"/>
          <a:ext cx="2879725" cy="412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552450</xdr:colOff>
      <xdr:row>41</xdr:row>
      <xdr:rowOff>85725</xdr:rowOff>
    </xdr:from>
    <xdr:to>
      <xdr:col>14</xdr:col>
      <xdr:colOff>812165</xdr:colOff>
      <xdr:row>41</xdr:row>
      <xdr:rowOff>542925</xdr:rowOff>
    </xdr:to>
    <xdr:pic>
      <xdr:nvPicPr>
        <xdr:cNvPr id="4" name="Image 3" descr="Une image contenant Dessin d’enfant, croquis, clipart, illustration&#10;&#10;Le contenu généré par l’IA peut être incorrect.">
          <a:extLst>
            <a:ext uri="{FF2B5EF4-FFF2-40B4-BE49-F238E27FC236}">
              <a16:creationId xmlns:a16="http://schemas.microsoft.com/office/drawing/2014/main" id="{688AEC70-64B8-6743-91FD-998B509A4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991475" y="13630275"/>
          <a:ext cx="1002665" cy="457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13</xdr:col>
      <xdr:colOff>981926</xdr:colOff>
      <xdr:row>28</xdr:row>
      <xdr:rowOff>92626</xdr:rowOff>
    </xdr:from>
    <xdr:to>
      <xdr:col>14</xdr:col>
      <xdr:colOff>554117</xdr:colOff>
      <xdr:row>28</xdr:row>
      <xdr:rowOff>516209</xdr:rowOff>
    </xdr:to>
    <xdr:grpSp>
      <xdr:nvGrpSpPr>
        <xdr:cNvPr id="2" name="Group 70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>
          <a:grpSpLocks/>
        </xdr:cNvGrpSpPr>
      </xdr:nvGrpSpPr>
      <xdr:grpSpPr bwMode="auto">
        <a:xfrm>
          <a:off x="10783151" y="8455576"/>
          <a:ext cx="696141" cy="423583"/>
          <a:chOff x="1190" y="333"/>
          <a:chExt cx="60" cy="44"/>
        </a:xfrm>
      </xdr:grpSpPr>
      <xdr:sp macro="" textlink="">
        <xdr:nvSpPr>
          <xdr:cNvPr id="3" name="Line 71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216" y="333"/>
            <a:ext cx="10" cy="10"/>
          </a:xfrm>
          <a:prstGeom prst="line">
            <a:avLst/>
          </a:prstGeom>
          <a:noFill/>
          <a:ln w="9525">
            <a:solidFill>
              <a:srgbClr val="003366"/>
            </a:solidFill>
            <a:round/>
            <a:headEnd/>
            <a:tailEnd/>
          </a:ln>
        </xdr:spPr>
      </xdr:sp>
      <xdr:sp macro="" textlink="">
        <xdr:nvSpPr>
          <xdr:cNvPr id="4" name="Text Box 72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90" y="344"/>
            <a:ext cx="60" cy="3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BLS 2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 fLocksWithSheet="0"/>
  </xdr:twoCellAnchor>
  <xdr:twoCellAnchor>
    <xdr:from>
      <xdr:col>13</xdr:col>
      <xdr:colOff>363108</xdr:colOff>
      <xdr:row>28</xdr:row>
      <xdr:rowOff>123509</xdr:rowOff>
    </xdr:from>
    <xdr:to>
      <xdr:col>13</xdr:col>
      <xdr:colOff>958016</xdr:colOff>
      <xdr:row>28</xdr:row>
      <xdr:rowOff>489864</xdr:rowOff>
    </xdr:to>
    <xdr:grpSp>
      <xdr:nvGrpSpPr>
        <xdr:cNvPr id="197" name="Groupe 196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GrpSpPr/>
      </xdr:nvGrpSpPr>
      <xdr:grpSpPr>
        <a:xfrm>
          <a:off x="10164333" y="8486459"/>
          <a:ext cx="594908" cy="366355"/>
          <a:chOff x="9081658" y="8524559"/>
          <a:chExt cx="594908" cy="366355"/>
        </a:xfrm>
      </xdr:grpSpPr>
      <xdr:grpSp>
        <xdr:nvGrpSpPr>
          <xdr:cNvPr id="196" name="Groupe 195">
            <a:extLst>
              <a:ext uri="{FF2B5EF4-FFF2-40B4-BE49-F238E27FC236}">
                <a16:creationId xmlns:a16="http://schemas.microsoft.com/office/drawing/2014/main" id="{00000000-0008-0000-0100-0000C4000000}"/>
              </a:ext>
            </a:extLst>
          </xdr:cNvPr>
          <xdr:cNvGrpSpPr/>
        </xdr:nvGrpSpPr>
        <xdr:grpSpPr>
          <a:xfrm>
            <a:off x="9221636" y="8524559"/>
            <a:ext cx="186638" cy="96409"/>
            <a:chOff x="9221636" y="8524559"/>
            <a:chExt cx="186638" cy="96409"/>
          </a:xfrm>
        </xdr:grpSpPr>
        <xdr:sp macro="" textlink="">
          <xdr:nvSpPr>
            <xdr:cNvPr id="6" name="Rectangle 79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9221636" y="8524559"/>
              <a:ext cx="186638" cy="96409"/>
            </a:xfrm>
            <a:prstGeom prst="rect">
              <a:avLst/>
            </a:prstGeom>
            <a:noFill/>
            <a:ln w="9525">
              <a:solidFill>
                <a:srgbClr val="003366"/>
              </a:solidFill>
              <a:miter lim="800000"/>
              <a:headEnd/>
              <a:tailEnd/>
            </a:ln>
          </xdr:spPr>
        </xdr:sp>
        <xdr:sp macro="" textlink="">
          <xdr:nvSpPr>
            <xdr:cNvPr id="7" name="Line 80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9221636" y="8524559"/>
              <a:ext cx="186638" cy="96409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</xdr:grpSp>
      <xdr:sp macro="" textlink="">
        <xdr:nvSpPr>
          <xdr:cNvPr id="8" name="Text Box 81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081658" y="8611327"/>
            <a:ext cx="594908" cy="27958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BLS 1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 fLocksWithSheet="0"/>
  </xdr:twoCellAnchor>
  <xdr:twoCellAnchor>
    <xdr:from>
      <xdr:col>6</xdr:col>
      <xdr:colOff>638174</xdr:colOff>
      <xdr:row>48</xdr:row>
      <xdr:rowOff>276235</xdr:rowOff>
    </xdr:from>
    <xdr:to>
      <xdr:col>9</xdr:col>
      <xdr:colOff>88723</xdr:colOff>
      <xdr:row>48</xdr:row>
      <xdr:rowOff>623374</xdr:rowOff>
    </xdr:to>
    <xdr:grpSp>
      <xdr:nvGrpSpPr>
        <xdr:cNvPr id="9" name="Group 90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>
          <a:grpSpLocks/>
        </xdr:cNvGrpSpPr>
      </xdr:nvGrpSpPr>
      <xdr:grpSpPr bwMode="auto">
        <a:xfrm>
          <a:off x="3476624" y="14439910"/>
          <a:ext cx="3241499" cy="347139"/>
          <a:chOff x="7312" y="4425"/>
          <a:chExt cx="2511" cy="235"/>
        </a:xfrm>
      </xdr:grpSpPr>
      <xdr:grpSp>
        <xdr:nvGrpSpPr>
          <xdr:cNvPr id="10" name="Group 91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>
            <a:grpSpLocks/>
          </xdr:cNvGrpSpPr>
        </xdr:nvGrpSpPr>
        <xdr:grpSpPr bwMode="auto">
          <a:xfrm>
            <a:off x="7312" y="4425"/>
            <a:ext cx="1891" cy="218"/>
            <a:chOff x="7312" y="4425"/>
            <a:chExt cx="1891" cy="218"/>
          </a:xfrm>
        </xdr:grpSpPr>
        <xdr:sp macro="" textlink="">
          <xdr:nvSpPr>
            <xdr:cNvPr id="13" name="Line 92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7312" y="4425"/>
              <a:ext cx="1881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4" name="Line 93">
              <a:extLst>
                <a:ext uri="{FF2B5EF4-FFF2-40B4-BE49-F238E27FC236}">
                  <a16:creationId xmlns:a16="http://schemas.microsoft.com/office/drawing/2014/main" id="{00000000-0008-0000-0100-00000E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9203" y="4426"/>
              <a:ext cx="0" cy="217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</xdr:grpSp>
      <xdr:sp macro="" textlink="">
        <xdr:nvSpPr>
          <xdr:cNvPr id="11" name="Text Box 94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171" y="4460"/>
            <a:ext cx="652" cy="2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Kl Bliss Regular"/>
              </a:rPr>
              <a:t>30</a:t>
            </a: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12" name="Text Box 95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930" y="4425"/>
            <a:ext cx="762" cy="19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Kl Bliss Regular"/>
              </a:rPr>
              <a:t>120</a:t>
            </a: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 fLocksWithSheet="0"/>
  </xdr:twoCellAnchor>
  <xdr:twoCellAnchor>
    <xdr:from>
      <xdr:col>6</xdr:col>
      <xdr:colOff>2056956</xdr:colOff>
      <xdr:row>48</xdr:row>
      <xdr:rowOff>599072</xdr:rowOff>
    </xdr:from>
    <xdr:to>
      <xdr:col>8</xdr:col>
      <xdr:colOff>99226</xdr:colOff>
      <xdr:row>48</xdr:row>
      <xdr:rowOff>599072</xdr:rowOff>
    </xdr:to>
    <xdr:sp macro="" textlink="">
      <xdr:nvSpPr>
        <xdr:cNvPr id="15" name="Line 96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>
          <a:spLocks noChangeShapeType="1"/>
        </xdr:cNvSpPr>
      </xdr:nvSpPr>
      <xdr:spPr bwMode="auto">
        <a:xfrm>
          <a:off x="4555868" y="14774513"/>
          <a:ext cx="698064" cy="0"/>
        </a:xfrm>
        <a:prstGeom prst="line">
          <a:avLst/>
        </a:prstGeom>
        <a:noFill/>
        <a:ln w="9525">
          <a:solidFill>
            <a:srgbClr val="003366"/>
          </a:solidFill>
          <a:round/>
          <a:headEnd/>
          <a:tailEnd/>
        </a:ln>
      </xdr:spPr>
    </xdr:sp>
    <xdr:clientData fLocksWithSheet="0"/>
  </xdr:twoCellAnchor>
  <xdr:twoCellAnchor>
    <xdr:from>
      <xdr:col>6</xdr:col>
      <xdr:colOff>1959234</xdr:colOff>
      <xdr:row>48</xdr:row>
      <xdr:rowOff>403058</xdr:rowOff>
    </xdr:from>
    <xdr:to>
      <xdr:col>7</xdr:col>
      <xdr:colOff>324971</xdr:colOff>
      <xdr:row>48</xdr:row>
      <xdr:rowOff>714375</xdr:rowOff>
    </xdr:to>
    <xdr:sp macro="" textlink="">
      <xdr:nvSpPr>
        <xdr:cNvPr id="16" name="Text Box 9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4458146" y="14578499"/>
          <a:ext cx="517266" cy="311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de-CH" sz="1000" b="0" i="0" u="none" strike="noStrike" baseline="0">
              <a:solidFill>
                <a:srgbClr val="003366"/>
              </a:solidFill>
              <a:latin typeface="Kl Bliss Regular"/>
            </a:rPr>
            <a:t>40</a:t>
          </a:r>
          <a:endParaRPr lang="de-CH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de-CH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 fLocksWithSheet="0"/>
  </xdr:twoCellAnchor>
  <xdr:twoCellAnchor>
    <xdr:from>
      <xdr:col>6</xdr:col>
      <xdr:colOff>200025</xdr:colOff>
      <xdr:row>48</xdr:row>
      <xdr:rowOff>158970</xdr:rowOff>
    </xdr:from>
    <xdr:to>
      <xdr:col>6</xdr:col>
      <xdr:colOff>790575</xdr:colOff>
      <xdr:row>48</xdr:row>
      <xdr:rowOff>454245</xdr:rowOff>
    </xdr:to>
    <xdr:grpSp>
      <xdr:nvGrpSpPr>
        <xdr:cNvPr id="17" name="Group 98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pSpPr>
          <a:grpSpLocks/>
        </xdr:cNvGrpSpPr>
      </xdr:nvGrpSpPr>
      <xdr:grpSpPr bwMode="auto">
        <a:xfrm>
          <a:off x="3038475" y="14322645"/>
          <a:ext cx="590550" cy="295275"/>
          <a:chOff x="1011" y="345"/>
          <a:chExt cx="62" cy="29"/>
        </a:xfrm>
      </xdr:grpSpPr>
      <xdr:sp macro="" textlink="">
        <xdr:nvSpPr>
          <xdr:cNvPr id="18" name="Rectangle 99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SpPr>
            <a:spLocks noChangeArrowheads="1"/>
          </xdr:cNvSpPr>
        </xdr:nvSpPr>
        <xdr:spPr bwMode="auto">
          <a:xfrm>
            <a:off x="1057" y="352"/>
            <a:ext cx="16" cy="9"/>
          </a:xfrm>
          <a:prstGeom prst="rect">
            <a:avLst/>
          </a:prstGeom>
          <a:noFill/>
          <a:ln w="9525">
            <a:solidFill>
              <a:srgbClr val="003366"/>
            </a:solidFill>
            <a:miter lim="800000"/>
            <a:headEnd/>
            <a:tailEnd/>
          </a:ln>
        </xdr:spPr>
      </xdr:sp>
      <xdr:sp macro="" textlink="">
        <xdr:nvSpPr>
          <xdr:cNvPr id="19" name="Line 100">
            <a:extLst>
              <a:ext uri="{FF2B5EF4-FFF2-40B4-BE49-F238E27FC236}">
                <a16:creationId xmlns:a16="http://schemas.microsoft.com/office/drawing/2014/main" id="{00000000-0008-0000-0100-000013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057" y="352"/>
            <a:ext cx="16" cy="9"/>
          </a:xfrm>
          <a:prstGeom prst="line">
            <a:avLst/>
          </a:prstGeom>
          <a:noFill/>
          <a:ln w="9525">
            <a:solidFill>
              <a:srgbClr val="003366"/>
            </a:solidFill>
            <a:round/>
            <a:headEnd/>
            <a:tailEnd/>
          </a:ln>
        </xdr:spPr>
      </xdr:sp>
      <xdr:sp macro="" textlink="">
        <xdr:nvSpPr>
          <xdr:cNvPr id="20" name="Text Box 101">
            <a:extLst>
              <a:ext uri="{FF2B5EF4-FFF2-40B4-BE49-F238E27FC236}">
                <a16:creationId xmlns:a16="http://schemas.microsoft.com/office/drawing/2014/main" id="{00000000-0008-0000-0100-00001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11" y="345"/>
            <a:ext cx="51" cy="2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Kl Bliss Regular"/>
              </a:rPr>
              <a:t>BLS 1</a:t>
            </a: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  <xdr:twoCellAnchor>
    <xdr:from>
      <xdr:col>15</xdr:col>
      <xdr:colOff>1471858</xdr:colOff>
      <xdr:row>30</xdr:row>
      <xdr:rowOff>138395</xdr:rowOff>
    </xdr:from>
    <xdr:to>
      <xdr:col>16</xdr:col>
      <xdr:colOff>1491624</xdr:colOff>
      <xdr:row>31</xdr:row>
      <xdr:rowOff>10960</xdr:rowOff>
    </xdr:to>
    <xdr:grpSp>
      <xdr:nvGrpSpPr>
        <xdr:cNvPr id="21" name="Gruppieren 279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GrpSpPr>
          <a:grpSpLocks/>
        </xdr:cNvGrpSpPr>
      </xdr:nvGrpSpPr>
      <xdr:grpSpPr bwMode="auto">
        <a:xfrm>
          <a:off x="13778158" y="9644345"/>
          <a:ext cx="2658191" cy="444065"/>
          <a:chOff x="10531475" y="3683000"/>
          <a:chExt cx="2369515" cy="447675"/>
        </a:xfrm>
      </xdr:grpSpPr>
      <xdr:grpSp>
        <xdr:nvGrpSpPr>
          <xdr:cNvPr id="22" name="Gruppieren 178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>
            <a:grpSpLocks/>
          </xdr:cNvGrpSpPr>
        </xdr:nvGrpSpPr>
        <xdr:grpSpPr bwMode="auto">
          <a:xfrm>
            <a:off x="10531475" y="3759200"/>
            <a:ext cx="1724025" cy="371475"/>
            <a:chOff x="2949575" y="3213100"/>
            <a:chExt cx="1724025" cy="371475"/>
          </a:xfrm>
        </xdr:grpSpPr>
        <xdr:grpSp>
          <xdr:nvGrpSpPr>
            <xdr:cNvPr id="26" name="Group 184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2949575" y="3213100"/>
              <a:ext cx="1724025" cy="371475"/>
              <a:chOff x="751" y="326"/>
              <a:chExt cx="181" cy="39"/>
            </a:xfrm>
          </xdr:grpSpPr>
          <xdr:sp macro="" textlink="">
            <xdr:nvSpPr>
              <xdr:cNvPr id="28" name="Line 174">
                <a:extLst>
                  <a:ext uri="{FF2B5EF4-FFF2-40B4-BE49-F238E27FC236}">
                    <a16:creationId xmlns:a16="http://schemas.microsoft.com/office/drawing/2014/main" id="{00000000-0008-0000-0100-00001C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>
                <a:off x="773" y="331"/>
                <a:ext cx="159" cy="0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29" name="Line 180">
                <a:extLst>
                  <a:ext uri="{FF2B5EF4-FFF2-40B4-BE49-F238E27FC236}">
                    <a16:creationId xmlns:a16="http://schemas.microsoft.com/office/drawing/2014/main" id="{00000000-0008-0000-0100-00001D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775" y="326"/>
                <a:ext cx="9" cy="11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30" name="Text Box 181">
                <a:extLst>
                  <a:ext uri="{FF2B5EF4-FFF2-40B4-BE49-F238E27FC236}">
                    <a16:creationId xmlns:a16="http://schemas.microsoft.com/office/drawing/2014/main" id="{00000000-0008-0000-0100-00001E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751" y="336"/>
                <a:ext cx="71" cy="29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91440" tIns="45720" rIns="91440" bIns="45720" anchor="t" upright="1"/>
              <a:lstStyle/>
              <a:p>
                <a:pPr algn="l" rtl="0">
                  <a:defRPr sz="1000"/>
                </a:pPr>
                <a:r>
                  <a:rPr lang="de-CH" sz="1000" b="0" i="0" u="none" strike="noStrike" baseline="0">
                    <a:solidFill>
                      <a:srgbClr val="003366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BLS 2</a:t>
                </a:r>
                <a:endParaRPr lang="de-CH" sz="1000" b="0" i="0" u="none" strike="noStrike" baseline="0">
                  <a:solidFill>
                    <a:srgbClr val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  <a:p>
                <a:pPr algn="l" rtl="0">
                  <a:defRPr sz="1000"/>
                </a:pPr>
                <a:endParaRPr lang="de-CH" sz="1000" b="0" i="0" u="none" strike="noStrike" baseline="0">
                  <a:solidFill>
                    <a:srgbClr val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xdr:txBody>
          </xdr:sp>
        </xdr:grpSp>
        <xdr:sp macro="" textlink="">
          <xdr:nvSpPr>
            <xdr:cNvPr id="27" name="Text Box 185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685767" y="3252129"/>
              <a:ext cx="487132" cy="27847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120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  <xdr:sp macro="" textlink="">
        <xdr:nvSpPr>
          <xdr:cNvPr id="23" name="Text Box 165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2413858" y="3683000"/>
            <a:ext cx="487132" cy="27847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BLS 1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24" name="Rectangle 163">
            <a:extLst>
              <a:ext uri="{FF2B5EF4-FFF2-40B4-BE49-F238E27FC236}">
                <a16:creationId xmlns:a16="http://schemas.microsoft.com/office/drawing/2014/main" id="{00000000-0008-0000-0100-000018000000}"/>
              </a:ext>
            </a:extLst>
          </xdr:cNvPr>
          <xdr:cNvSpPr>
            <a:spLocks noChangeArrowheads="1"/>
          </xdr:cNvSpPr>
        </xdr:nvSpPr>
        <xdr:spPr bwMode="auto">
          <a:xfrm>
            <a:off x="12255500" y="3771900"/>
            <a:ext cx="152624" cy="85725"/>
          </a:xfrm>
          <a:prstGeom prst="rect">
            <a:avLst/>
          </a:prstGeom>
          <a:noFill/>
          <a:ln w="9525">
            <a:solidFill>
              <a:srgbClr val="003366"/>
            </a:solidFill>
            <a:miter lim="800000"/>
            <a:headEnd/>
            <a:tailEnd/>
          </a:ln>
        </xdr:spPr>
      </xdr:sp>
      <xdr:sp macro="" textlink="">
        <xdr:nvSpPr>
          <xdr:cNvPr id="25" name="Line 164">
            <a:extLst>
              <a:ext uri="{FF2B5EF4-FFF2-40B4-BE49-F238E27FC236}">
                <a16:creationId xmlns:a16="http://schemas.microsoft.com/office/drawing/2014/main" id="{00000000-0008-0000-0100-000019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2255500" y="3771900"/>
            <a:ext cx="152624" cy="85725"/>
          </a:xfrm>
          <a:prstGeom prst="line">
            <a:avLst/>
          </a:prstGeom>
          <a:noFill/>
          <a:ln w="9525">
            <a:solidFill>
              <a:srgbClr val="003366"/>
            </a:solidFill>
            <a:round/>
            <a:headEnd/>
            <a:tailEnd/>
          </a:ln>
        </xdr:spPr>
      </xdr:sp>
    </xdr:grpSp>
    <xdr:clientData fLocksWithSheet="0"/>
  </xdr:twoCellAnchor>
  <xdr:twoCellAnchor>
    <xdr:from>
      <xdr:col>17</xdr:col>
      <xdr:colOff>253803</xdr:colOff>
      <xdr:row>30</xdr:row>
      <xdr:rowOff>214593</xdr:rowOff>
    </xdr:from>
    <xdr:to>
      <xdr:col>19</xdr:col>
      <xdr:colOff>367413</xdr:colOff>
      <xdr:row>31</xdr:row>
      <xdr:rowOff>24093</xdr:rowOff>
    </xdr:to>
    <xdr:grpSp>
      <xdr:nvGrpSpPr>
        <xdr:cNvPr id="31" name="Gruppieren 197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>
          <a:grpSpLocks/>
        </xdr:cNvGrpSpPr>
      </xdr:nvGrpSpPr>
      <xdr:grpSpPr bwMode="auto">
        <a:xfrm>
          <a:off x="17360703" y="9720543"/>
          <a:ext cx="2123385" cy="381000"/>
          <a:chOff x="10229656" y="5362575"/>
          <a:chExt cx="1806014" cy="381000"/>
        </a:xfrm>
      </xdr:grpSpPr>
      <xdr:sp macro="" textlink="">
        <xdr:nvSpPr>
          <xdr:cNvPr id="32" name="Text Box 69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972073" y="5372100"/>
            <a:ext cx="486731" cy="2762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33" name="Line 157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>
            <a:spLocks noChangeShapeType="1"/>
          </xdr:cNvSpPr>
        </xdr:nvSpPr>
        <xdr:spPr bwMode="auto">
          <a:xfrm>
            <a:off x="10385425" y="5410200"/>
            <a:ext cx="1650245" cy="0"/>
          </a:xfrm>
          <a:prstGeom prst="line">
            <a:avLst/>
          </a:prstGeom>
          <a:noFill/>
          <a:ln w="9525">
            <a:solidFill>
              <a:srgbClr val="003366"/>
            </a:solidFill>
            <a:round/>
            <a:headEnd/>
            <a:tailEnd/>
          </a:ln>
        </xdr:spPr>
      </xdr:sp>
      <xdr:grpSp>
        <xdr:nvGrpSpPr>
          <xdr:cNvPr id="34" name="Group 70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GrpSpPr>
            <a:grpSpLocks/>
          </xdr:cNvGrpSpPr>
        </xdr:nvGrpSpPr>
        <xdr:grpSpPr bwMode="auto">
          <a:xfrm>
            <a:off x="10229656" y="5362575"/>
            <a:ext cx="529277" cy="381000"/>
            <a:chOff x="1192" y="347"/>
            <a:chExt cx="51" cy="40"/>
          </a:xfrm>
        </xdr:grpSpPr>
        <xdr:sp macro="" textlink="">
          <xdr:nvSpPr>
            <xdr:cNvPr id="35" name="Line 71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211" y="347"/>
              <a:ext cx="9" cy="1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36" name="Text Box 72">
              <a:extLst>
                <a:ext uri="{FF2B5EF4-FFF2-40B4-BE49-F238E27FC236}">
                  <a16:creationId xmlns:a16="http://schemas.microsoft.com/office/drawing/2014/main" id="{00000000-0008-0000-0100-000024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92" y="358"/>
              <a:ext cx="51" cy="2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BLS 2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 fLocksWithSheet="0"/>
  </xdr:twoCellAnchor>
  <xdr:twoCellAnchor>
    <xdr:from>
      <xdr:col>13</xdr:col>
      <xdr:colOff>78066</xdr:colOff>
      <xdr:row>32</xdr:row>
      <xdr:rowOff>9870</xdr:rowOff>
    </xdr:from>
    <xdr:to>
      <xdr:col>15</xdr:col>
      <xdr:colOff>339468</xdr:colOff>
      <xdr:row>34</xdr:row>
      <xdr:rowOff>72603</xdr:rowOff>
    </xdr:to>
    <xdr:grpSp>
      <xdr:nvGrpSpPr>
        <xdr:cNvPr id="37" name="Gruppieren 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GrpSpPr/>
      </xdr:nvGrpSpPr>
      <xdr:grpSpPr>
        <a:xfrm>
          <a:off x="9879291" y="10315920"/>
          <a:ext cx="2766477" cy="519933"/>
          <a:chOff x="8987606" y="10311527"/>
          <a:chExt cx="2496177" cy="517875"/>
        </a:xfrm>
      </xdr:grpSpPr>
      <xdr:grpSp>
        <xdr:nvGrpSpPr>
          <xdr:cNvPr id="38" name="Group 73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GrpSpPr>
            <a:grpSpLocks/>
          </xdr:cNvGrpSpPr>
        </xdr:nvGrpSpPr>
        <xdr:grpSpPr bwMode="auto">
          <a:xfrm>
            <a:off x="10832076" y="10484850"/>
            <a:ext cx="651707" cy="344552"/>
            <a:chOff x="1048" y="383"/>
            <a:chExt cx="51" cy="37"/>
          </a:xfrm>
        </xdr:grpSpPr>
        <xdr:sp macro="" textlink="">
          <xdr:nvSpPr>
            <xdr:cNvPr id="41" name="Text Box 74">
              <a:extLst>
                <a:ext uri="{FF2B5EF4-FFF2-40B4-BE49-F238E27FC236}">
                  <a16:creationId xmlns:a16="http://schemas.microsoft.com/office/drawing/2014/main" id="{00000000-0008-0000-0100-000029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48" y="391"/>
              <a:ext cx="51" cy="2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LCE 1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42" name="Line 75">
              <a:extLst>
                <a:ext uri="{FF2B5EF4-FFF2-40B4-BE49-F238E27FC236}">
                  <a16:creationId xmlns:a16="http://schemas.microsoft.com/office/drawing/2014/main" id="{00000000-0008-0000-0100-00002A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059" y="383"/>
              <a:ext cx="7" cy="8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43" name="Line 76">
              <a:extLst>
                <a:ext uri="{FF2B5EF4-FFF2-40B4-BE49-F238E27FC236}">
                  <a16:creationId xmlns:a16="http://schemas.microsoft.com/office/drawing/2014/main" id="{00000000-0008-0000-0100-00002B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063" y="383"/>
              <a:ext cx="7" cy="8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44" name="Line 77">
              <a:extLst>
                <a:ext uri="{FF2B5EF4-FFF2-40B4-BE49-F238E27FC236}">
                  <a16:creationId xmlns:a16="http://schemas.microsoft.com/office/drawing/2014/main" id="{00000000-0008-0000-0100-00002C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068" y="383"/>
              <a:ext cx="7" cy="8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</xdr:grpSp>
      <xdr:sp macro="" textlink="">
        <xdr:nvSpPr>
          <xdr:cNvPr id="39" name="Text Box 69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774907" y="10311527"/>
            <a:ext cx="648063" cy="26229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40" name="Line 157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>
            <a:spLocks noChangeShapeType="1"/>
          </xdr:cNvSpPr>
        </xdr:nvSpPr>
        <xdr:spPr bwMode="auto">
          <a:xfrm>
            <a:off x="8987606" y="10519708"/>
            <a:ext cx="2212342" cy="0"/>
          </a:xfrm>
          <a:prstGeom prst="line">
            <a:avLst/>
          </a:prstGeom>
          <a:noFill/>
          <a:ln w="9525">
            <a:solidFill>
              <a:srgbClr val="003366"/>
            </a:solidFill>
            <a:round/>
            <a:headEnd/>
            <a:tailEnd/>
          </a:ln>
        </xdr:spPr>
      </xdr:sp>
    </xdr:grpSp>
    <xdr:clientData fLocksWithSheet="0"/>
  </xdr:twoCellAnchor>
  <xdr:twoCellAnchor>
    <xdr:from>
      <xdr:col>15</xdr:col>
      <xdr:colOff>1507817</xdr:colOff>
      <xdr:row>32</xdr:row>
      <xdr:rowOff>97493</xdr:rowOff>
    </xdr:from>
    <xdr:to>
      <xdr:col>16</xdr:col>
      <xdr:colOff>1460064</xdr:colOff>
      <xdr:row>34</xdr:row>
      <xdr:rowOff>75422</xdr:rowOff>
    </xdr:to>
    <xdr:grpSp>
      <xdr:nvGrpSpPr>
        <xdr:cNvPr id="45" name="Gruppieren 337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GrpSpPr>
          <a:grpSpLocks/>
        </xdr:cNvGrpSpPr>
      </xdr:nvGrpSpPr>
      <xdr:grpSpPr bwMode="auto">
        <a:xfrm>
          <a:off x="13814117" y="10403543"/>
          <a:ext cx="2590672" cy="435129"/>
          <a:chOff x="10607675" y="4565650"/>
          <a:chExt cx="2294787" cy="443032"/>
        </a:xfrm>
      </xdr:grpSpPr>
      <xdr:grpSp>
        <xdr:nvGrpSpPr>
          <xdr:cNvPr id="46" name="Group 220">
            <a:extLst>
              <a:ext uri="{FF2B5EF4-FFF2-40B4-BE49-F238E27FC236}">
                <a16:creationId xmlns:a16="http://schemas.microsoft.com/office/drawing/2014/main" id="{00000000-0008-0000-0100-00002E000000}"/>
              </a:ext>
            </a:extLst>
          </xdr:cNvPr>
          <xdr:cNvGrpSpPr>
            <a:grpSpLocks/>
          </xdr:cNvGrpSpPr>
        </xdr:nvGrpSpPr>
        <xdr:grpSpPr bwMode="auto">
          <a:xfrm>
            <a:off x="10607675" y="4652061"/>
            <a:ext cx="609600" cy="356621"/>
            <a:chOff x="1098" y="386"/>
            <a:chExt cx="64" cy="37"/>
          </a:xfrm>
        </xdr:grpSpPr>
        <xdr:grpSp>
          <xdr:nvGrpSpPr>
            <xdr:cNvPr id="55" name="Group 83">
              <a:extLst>
                <a:ext uri="{FF2B5EF4-FFF2-40B4-BE49-F238E27FC236}">
                  <a16:creationId xmlns:a16="http://schemas.microsoft.com/office/drawing/2014/main" id="{00000000-0008-0000-0100-000037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16" y="386"/>
              <a:ext cx="17" cy="9"/>
              <a:chOff x="761" y="181"/>
              <a:chExt cx="16" cy="9"/>
            </a:xfrm>
          </xdr:grpSpPr>
          <xdr:sp macro="" textlink="">
            <xdr:nvSpPr>
              <xdr:cNvPr id="57" name="Line 84">
                <a:extLst>
                  <a:ext uri="{FF2B5EF4-FFF2-40B4-BE49-F238E27FC236}">
                    <a16:creationId xmlns:a16="http://schemas.microsoft.com/office/drawing/2014/main" id="{00000000-0008-0000-0100-000039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761" y="181"/>
                <a:ext cx="7" cy="8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58" name="Line 85">
                <a:extLst>
                  <a:ext uri="{FF2B5EF4-FFF2-40B4-BE49-F238E27FC236}">
                    <a16:creationId xmlns:a16="http://schemas.microsoft.com/office/drawing/2014/main" id="{00000000-0008-0000-0100-00003A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765" y="181"/>
                <a:ext cx="7" cy="8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59" name="Line 86">
                <a:extLst>
                  <a:ext uri="{FF2B5EF4-FFF2-40B4-BE49-F238E27FC236}">
                    <a16:creationId xmlns:a16="http://schemas.microsoft.com/office/drawing/2014/main" id="{00000000-0008-0000-0100-00003B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770" y="181"/>
                <a:ext cx="7" cy="8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60" name="Rectangle 87">
                <a:extLst>
                  <a:ext uri="{FF2B5EF4-FFF2-40B4-BE49-F238E27FC236}">
                    <a16:creationId xmlns:a16="http://schemas.microsoft.com/office/drawing/2014/main" id="{00000000-0008-0000-0100-00003C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761" y="181"/>
                <a:ext cx="16" cy="9"/>
              </a:xfrm>
              <a:prstGeom prst="rect">
                <a:avLst/>
              </a:prstGeom>
              <a:noFill/>
              <a:ln w="9525">
                <a:solidFill>
                  <a:srgbClr val="003366"/>
                </a:solidFill>
                <a:miter lim="800000"/>
                <a:headEnd/>
                <a:tailEnd/>
              </a:ln>
            </xdr:spPr>
          </xdr:sp>
        </xdr:grpSp>
        <xdr:sp macro="" textlink="">
          <xdr:nvSpPr>
            <xdr:cNvPr id="56" name="Text Box 88">
              <a:extLst>
                <a:ext uri="{FF2B5EF4-FFF2-40B4-BE49-F238E27FC236}">
                  <a16:creationId xmlns:a16="http://schemas.microsoft.com/office/drawing/2014/main" id="{00000000-0008-0000-0100-000038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98" y="395"/>
              <a:ext cx="64" cy="2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LCE 2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47" name="Gruppieren 178">
            <a:extLst>
              <a:ext uri="{FF2B5EF4-FFF2-40B4-BE49-F238E27FC236}">
                <a16:creationId xmlns:a16="http://schemas.microsoft.com/office/drawing/2014/main" id="{00000000-0008-0000-0100-00002F000000}"/>
              </a:ext>
            </a:extLst>
          </xdr:cNvPr>
          <xdr:cNvGrpSpPr>
            <a:grpSpLocks/>
          </xdr:cNvGrpSpPr>
        </xdr:nvGrpSpPr>
        <xdr:grpSpPr bwMode="auto">
          <a:xfrm>
            <a:off x="10941010" y="4674902"/>
            <a:ext cx="1475608" cy="278098"/>
            <a:chOff x="3305135" y="3252502"/>
            <a:chExt cx="1475608" cy="278098"/>
          </a:xfrm>
        </xdr:grpSpPr>
        <xdr:sp macro="" textlink="">
          <xdr:nvSpPr>
            <xdr:cNvPr id="53" name="Line 174">
              <a:extLst>
                <a:ext uri="{FF2B5EF4-FFF2-40B4-BE49-F238E27FC236}">
                  <a16:creationId xmlns:a16="http://schemas.microsoft.com/office/drawing/2014/main" id="{00000000-0008-0000-0100-000035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3305135" y="3267190"/>
              <a:ext cx="1475608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54" name="Text Box 185">
              <a:extLst>
                <a:ext uri="{FF2B5EF4-FFF2-40B4-BE49-F238E27FC236}">
                  <a16:creationId xmlns:a16="http://schemas.microsoft.com/office/drawing/2014/main" id="{00000000-0008-0000-0100-000036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685896" y="3252502"/>
              <a:ext cx="485634" cy="27809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120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48" name="Group 73">
            <a:extLst>
              <a:ext uri="{FF2B5EF4-FFF2-40B4-BE49-F238E27FC236}">
                <a16:creationId xmlns:a16="http://schemas.microsoft.com/office/drawing/2014/main" id="{00000000-0008-0000-0100-000030000000}"/>
              </a:ext>
            </a:extLst>
          </xdr:cNvPr>
          <xdr:cNvGrpSpPr>
            <a:grpSpLocks/>
          </xdr:cNvGrpSpPr>
        </xdr:nvGrpSpPr>
        <xdr:grpSpPr bwMode="auto">
          <a:xfrm>
            <a:off x="12242062" y="4565650"/>
            <a:ext cx="660400" cy="279400"/>
            <a:chOff x="1059" y="375"/>
            <a:chExt cx="69" cy="29"/>
          </a:xfrm>
        </xdr:grpSpPr>
        <xdr:sp macro="" textlink="">
          <xdr:nvSpPr>
            <xdr:cNvPr id="49" name="Text Box 74">
              <a:extLst>
                <a:ext uri="{FF2B5EF4-FFF2-40B4-BE49-F238E27FC236}">
                  <a16:creationId xmlns:a16="http://schemas.microsoft.com/office/drawing/2014/main" id="{00000000-0008-0000-0100-000031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77" y="375"/>
              <a:ext cx="51" cy="2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LCE 1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50" name="Line 75">
              <a:extLst>
                <a:ext uri="{FF2B5EF4-FFF2-40B4-BE49-F238E27FC236}">
                  <a16:creationId xmlns:a16="http://schemas.microsoft.com/office/drawing/2014/main" id="{00000000-0008-0000-0100-000032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059" y="383"/>
              <a:ext cx="7" cy="8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51" name="Line 76">
              <a:extLst>
                <a:ext uri="{FF2B5EF4-FFF2-40B4-BE49-F238E27FC236}">
                  <a16:creationId xmlns:a16="http://schemas.microsoft.com/office/drawing/2014/main" id="{00000000-0008-0000-0100-000033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063" y="383"/>
              <a:ext cx="7" cy="8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52" name="Line 77">
              <a:extLst>
                <a:ext uri="{FF2B5EF4-FFF2-40B4-BE49-F238E27FC236}">
                  <a16:creationId xmlns:a16="http://schemas.microsoft.com/office/drawing/2014/main" id="{00000000-0008-0000-0100-000034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068" y="383"/>
              <a:ext cx="7" cy="8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</xdr:grpSp>
    </xdr:grpSp>
    <xdr:clientData fLocksWithSheet="0"/>
  </xdr:twoCellAnchor>
  <xdr:twoCellAnchor>
    <xdr:from>
      <xdr:col>14</xdr:col>
      <xdr:colOff>36302</xdr:colOff>
      <xdr:row>28</xdr:row>
      <xdr:rowOff>537343</xdr:rowOff>
    </xdr:from>
    <xdr:to>
      <xdr:col>14</xdr:col>
      <xdr:colOff>603250</xdr:colOff>
      <xdr:row>29</xdr:row>
      <xdr:rowOff>350692</xdr:rowOff>
    </xdr:to>
    <xdr:grpSp>
      <xdr:nvGrpSpPr>
        <xdr:cNvPr id="199" name="Groupe 19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GrpSpPr/>
      </xdr:nvGrpSpPr>
      <xdr:grpSpPr>
        <a:xfrm>
          <a:off x="10961477" y="8900293"/>
          <a:ext cx="566948" cy="384849"/>
          <a:chOff x="9758152" y="8938393"/>
          <a:chExt cx="566948" cy="384849"/>
        </a:xfrm>
      </xdr:grpSpPr>
      <xdr:grpSp>
        <xdr:nvGrpSpPr>
          <xdr:cNvPr id="198" name="Groupe 197">
            <a:extLst>
              <a:ext uri="{FF2B5EF4-FFF2-40B4-BE49-F238E27FC236}">
                <a16:creationId xmlns:a16="http://schemas.microsoft.com/office/drawing/2014/main" id="{00000000-0008-0000-0100-0000C6000000}"/>
              </a:ext>
            </a:extLst>
          </xdr:cNvPr>
          <xdr:cNvGrpSpPr/>
        </xdr:nvGrpSpPr>
        <xdr:grpSpPr>
          <a:xfrm>
            <a:off x="9914508" y="8938393"/>
            <a:ext cx="216000" cy="103551"/>
            <a:chOff x="9914508" y="8938393"/>
            <a:chExt cx="216000" cy="103551"/>
          </a:xfrm>
        </xdr:grpSpPr>
        <xdr:sp macro="" textlink="">
          <xdr:nvSpPr>
            <xdr:cNvPr id="64" name="Line 84">
              <a:extLst>
                <a:ext uri="{FF2B5EF4-FFF2-40B4-BE49-F238E27FC236}">
                  <a16:creationId xmlns:a16="http://schemas.microsoft.com/office/drawing/2014/main" id="{00000000-0008-0000-0100-000040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9920858" y="8938393"/>
              <a:ext cx="97200" cy="9720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65" name="Line 85">
              <a:extLst>
                <a:ext uri="{FF2B5EF4-FFF2-40B4-BE49-F238E27FC236}">
                  <a16:creationId xmlns:a16="http://schemas.microsoft.com/office/drawing/2014/main" id="{00000000-0008-0000-0100-000041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9975338" y="8944743"/>
              <a:ext cx="97200" cy="9720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66" name="Line 86">
              <a:extLst>
                <a:ext uri="{FF2B5EF4-FFF2-40B4-BE49-F238E27FC236}">
                  <a16:creationId xmlns:a16="http://schemas.microsoft.com/office/drawing/2014/main" id="{00000000-0008-0000-0100-000042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0029151" y="8944743"/>
              <a:ext cx="97200" cy="9720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67" name="Rectangle 87">
              <a:extLst>
                <a:ext uri="{FF2B5EF4-FFF2-40B4-BE49-F238E27FC236}">
                  <a16:creationId xmlns:a16="http://schemas.microsoft.com/office/drawing/2014/main" id="{00000000-0008-0000-0100-000043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9914508" y="8944744"/>
              <a:ext cx="216000" cy="97200"/>
            </a:xfrm>
            <a:prstGeom prst="rect">
              <a:avLst/>
            </a:prstGeom>
            <a:noFill/>
            <a:ln w="9525">
              <a:solidFill>
                <a:srgbClr val="003366"/>
              </a:solidFill>
              <a:miter lim="800000"/>
              <a:headEnd/>
              <a:tailEnd/>
            </a:ln>
          </xdr:spPr>
        </xdr:sp>
      </xdr:grpSp>
      <xdr:sp macro="" textlink="">
        <xdr:nvSpPr>
          <xdr:cNvPr id="63" name="Text Box 88">
            <a:extLst>
              <a:ext uri="{FF2B5EF4-FFF2-40B4-BE49-F238E27FC236}">
                <a16:creationId xmlns:a16="http://schemas.microsoft.com/office/drawing/2014/main" id="{00000000-0008-0000-0100-00003F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758152" y="9051500"/>
            <a:ext cx="566948" cy="2717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LCE 2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 fLocksWithSheet="0"/>
  </xdr:twoCellAnchor>
  <xdr:twoCellAnchor>
    <xdr:from>
      <xdr:col>17</xdr:col>
      <xdr:colOff>291156</xdr:colOff>
      <xdr:row>32</xdr:row>
      <xdr:rowOff>159497</xdr:rowOff>
    </xdr:from>
    <xdr:to>
      <xdr:col>19</xdr:col>
      <xdr:colOff>421020</xdr:colOff>
      <xdr:row>34</xdr:row>
      <xdr:rowOff>46616</xdr:rowOff>
    </xdr:to>
    <xdr:grpSp>
      <xdr:nvGrpSpPr>
        <xdr:cNvPr id="68" name="Gruppieren 339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GrpSpPr>
          <a:grpSpLocks/>
        </xdr:cNvGrpSpPr>
      </xdr:nvGrpSpPr>
      <xdr:grpSpPr bwMode="auto">
        <a:xfrm>
          <a:off x="17398056" y="10465547"/>
          <a:ext cx="2139639" cy="344319"/>
          <a:chOff x="13474700" y="4652060"/>
          <a:chExt cx="1819416" cy="356621"/>
        </a:xfrm>
      </xdr:grpSpPr>
      <xdr:sp macro="" textlink="">
        <xdr:nvSpPr>
          <xdr:cNvPr id="69" name="Text Box 69">
            <a:extLst>
              <a:ext uri="{FF2B5EF4-FFF2-40B4-BE49-F238E27FC236}">
                <a16:creationId xmlns:a16="http://schemas.microsoft.com/office/drawing/2014/main" id="{00000000-0008-0000-0100-00004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4214879" y="4654261"/>
            <a:ext cx="486213" cy="27016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70" name="Line 157">
            <a:extLst>
              <a:ext uri="{FF2B5EF4-FFF2-40B4-BE49-F238E27FC236}">
                <a16:creationId xmlns:a16="http://schemas.microsoft.com/office/drawing/2014/main" id="{00000000-0008-0000-0100-000046000000}"/>
              </a:ext>
            </a:extLst>
          </xdr:cNvPr>
          <xdr:cNvSpPr>
            <a:spLocks noChangeShapeType="1"/>
          </xdr:cNvSpPr>
        </xdr:nvSpPr>
        <xdr:spPr bwMode="auto">
          <a:xfrm>
            <a:off x="13759443" y="4692877"/>
            <a:ext cx="1534673" cy="0"/>
          </a:xfrm>
          <a:prstGeom prst="line">
            <a:avLst/>
          </a:prstGeom>
          <a:noFill/>
          <a:ln w="9525">
            <a:solidFill>
              <a:srgbClr val="003366"/>
            </a:solidFill>
            <a:round/>
            <a:headEnd/>
            <a:tailEnd/>
          </a:ln>
        </xdr:spPr>
      </xdr:sp>
      <xdr:grpSp>
        <xdr:nvGrpSpPr>
          <xdr:cNvPr id="71" name="Group 220">
            <a:extLst>
              <a:ext uri="{FF2B5EF4-FFF2-40B4-BE49-F238E27FC236}">
                <a16:creationId xmlns:a16="http://schemas.microsoft.com/office/drawing/2014/main" id="{00000000-0008-0000-0100-000047000000}"/>
              </a:ext>
            </a:extLst>
          </xdr:cNvPr>
          <xdr:cNvGrpSpPr>
            <a:grpSpLocks/>
          </xdr:cNvGrpSpPr>
        </xdr:nvGrpSpPr>
        <xdr:grpSpPr bwMode="auto">
          <a:xfrm>
            <a:off x="13474700" y="4652060"/>
            <a:ext cx="571500" cy="356621"/>
            <a:chOff x="1103" y="386"/>
            <a:chExt cx="60" cy="37"/>
          </a:xfrm>
        </xdr:grpSpPr>
        <xdr:grpSp>
          <xdr:nvGrpSpPr>
            <xdr:cNvPr id="72" name="Group 83">
              <a:extLst>
                <a:ext uri="{FF2B5EF4-FFF2-40B4-BE49-F238E27FC236}">
                  <a16:creationId xmlns:a16="http://schemas.microsoft.com/office/drawing/2014/main" id="{00000000-0008-0000-0100-000048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16" y="386"/>
              <a:ext cx="17" cy="9"/>
              <a:chOff x="761" y="181"/>
              <a:chExt cx="16" cy="9"/>
            </a:xfrm>
          </xdr:grpSpPr>
          <xdr:sp macro="" textlink="">
            <xdr:nvSpPr>
              <xdr:cNvPr id="74" name="Line 84">
                <a:extLst>
                  <a:ext uri="{FF2B5EF4-FFF2-40B4-BE49-F238E27FC236}">
                    <a16:creationId xmlns:a16="http://schemas.microsoft.com/office/drawing/2014/main" id="{00000000-0008-0000-0100-00004A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761" y="181"/>
                <a:ext cx="7" cy="8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75" name="Line 85">
                <a:extLst>
                  <a:ext uri="{FF2B5EF4-FFF2-40B4-BE49-F238E27FC236}">
                    <a16:creationId xmlns:a16="http://schemas.microsoft.com/office/drawing/2014/main" id="{00000000-0008-0000-0100-00004B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765" y="181"/>
                <a:ext cx="7" cy="8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76" name="Line 86">
                <a:extLst>
                  <a:ext uri="{FF2B5EF4-FFF2-40B4-BE49-F238E27FC236}">
                    <a16:creationId xmlns:a16="http://schemas.microsoft.com/office/drawing/2014/main" id="{00000000-0008-0000-0100-00004C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770" y="181"/>
                <a:ext cx="7" cy="8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77" name="Rectangle 87">
                <a:extLst>
                  <a:ext uri="{FF2B5EF4-FFF2-40B4-BE49-F238E27FC236}">
                    <a16:creationId xmlns:a16="http://schemas.microsoft.com/office/drawing/2014/main" id="{00000000-0008-0000-0100-00004D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761" y="181"/>
                <a:ext cx="16" cy="9"/>
              </a:xfrm>
              <a:prstGeom prst="rect">
                <a:avLst/>
              </a:prstGeom>
              <a:noFill/>
              <a:ln w="9525">
                <a:solidFill>
                  <a:srgbClr val="003366"/>
                </a:solidFill>
                <a:miter lim="800000"/>
                <a:headEnd/>
                <a:tailEnd/>
              </a:ln>
            </xdr:spPr>
          </xdr:sp>
        </xdr:grpSp>
        <xdr:sp macro="" textlink="">
          <xdr:nvSpPr>
            <xdr:cNvPr id="73" name="Text Box 88">
              <a:extLst>
                <a:ext uri="{FF2B5EF4-FFF2-40B4-BE49-F238E27FC236}">
                  <a16:creationId xmlns:a16="http://schemas.microsoft.com/office/drawing/2014/main" id="{00000000-0008-0000-0100-000049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03" y="395"/>
              <a:ext cx="60" cy="2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LCE 2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 fLocksWithSheet="0"/>
  </xdr:twoCellAnchor>
  <xdr:twoCellAnchor>
    <xdr:from>
      <xdr:col>12</xdr:col>
      <xdr:colOff>749487</xdr:colOff>
      <xdr:row>35</xdr:row>
      <xdr:rowOff>77878</xdr:rowOff>
    </xdr:from>
    <xdr:to>
      <xdr:col>15</xdr:col>
      <xdr:colOff>381106</xdr:colOff>
      <xdr:row>37</xdr:row>
      <xdr:rowOff>118219</xdr:rowOff>
    </xdr:to>
    <xdr:grpSp>
      <xdr:nvGrpSpPr>
        <xdr:cNvPr id="78" name="Gruppieren 33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GrpSpPr>
          <a:grpSpLocks/>
        </xdr:cNvGrpSpPr>
      </xdr:nvGrpSpPr>
      <xdr:grpSpPr bwMode="auto">
        <a:xfrm>
          <a:off x="9693462" y="11088778"/>
          <a:ext cx="2993944" cy="535641"/>
          <a:chOff x="7741184" y="5403850"/>
          <a:chExt cx="2086632" cy="539750"/>
        </a:xfrm>
      </xdr:grpSpPr>
      <xdr:sp macro="" textlink="">
        <xdr:nvSpPr>
          <xdr:cNvPr id="79" name="Text Box 66">
            <a:extLst>
              <a:ext uri="{FF2B5EF4-FFF2-40B4-BE49-F238E27FC236}">
                <a16:creationId xmlns:a16="http://schemas.microsoft.com/office/drawing/2014/main" id="{00000000-0008-0000-0100-00004F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41184" y="5683363"/>
            <a:ext cx="357927" cy="22168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30</a:t>
            </a:r>
          </a:p>
        </xdr:txBody>
      </xdr:sp>
      <xdr:sp macro="" textlink="">
        <xdr:nvSpPr>
          <xdr:cNvPr id="80" name="Text Box 67">
            <a:extLst>
              <a:ext uri="{FF2B5EF4-FFF2-40B4-BE49-F238E27FC236}">
                <a16:creationId xmlns:a16="http://schemas.microsoft.com/office/drawing/2014/main" id="{00000000-0008-0000-0100-000050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665492" y="5403850"/>
            <a:ext cx="447409" cy="3180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grpSp>
        <xdr:nvGrpSpPr>
          <xdr:cNvPr id="81" name="Group 63">
            <a:extLst>
              <a:ext uri="{FF2B5EF4-FFF2-40B4-BE49-F238E27FC236}">
                <a16:creationId xmlns:a16="http://schemas.microsoft.com/office/drawing/2014/main" id="{00000000-0008-0000-0100-000051000000}"/>
              </a:ext>
            </a:extLst>
          </xdr:cNvPr>
          <xdr:cNvGrpSpPr>
            <a:grpSpLocks/>
          </xdr:cNvGrpSpPr>
        </xdr:nvGrpSpPr>
        <xdr:grpSpPr bwMode="auto">
          <a:xfrm flipH="1">
            <a:off x="7959938" y="5610225"/>
            <a:ext cx="1476999" cy="333375"/>
            <a:chOff x="7375" y="4493"/>
            <a:chExt cx="1686" cy="285"/>
          </a:xfrm>
        </xdr:grpSpPr>
        <xdr:sp macro="" textlink="">
          <xdr:nvSpPr>
            <xdr:cNvPr id="86" name="Line 64">
              <a:extLst>
                <a:ext uri="{FF2B5EF4-FFF2-40B4-BE49-F238E27FC236}">
                  <a16:creationId xmlns:a16="http://schemas.microsoft.com/office/drawing/2014/main" id="{00000000-0008-0000-0100-000056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7375" y="4493"/>
              <a:ext cx="1686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87" name="Line 65">
              <a:extLst>
                <a:ext uri="{FF2B5EF4-FFF2-40B4-BE49-F238E27FC236}">
                  <a16:creationId xmlns:a16="http://schemas.microsoft.com/office/drawing/2014/main" id="{00000000-0008-0000-0100-000057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9054" y="4493"/>
              <a:ext cx="0" cy="285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</xdr:grpSp>
      <xdr:grpSp>
        <xdr:nvGrpSpPr>
          <xdr:cNvPr id="82" name="Group 78">
            <a:extLst>
              <a:ext uri="{FF2B5EF4-FFF2-40B4-BE49-F238E27FC236}">
                <a16:creationId xmlns:a16="http://schemas.microsoft.com/office/drawing/2014/main" id="{00000000-0008-0000-0100-000052000000}"/>
              </a:ext>
            </a:extLst>
          </xdr:cNvPr>
          <xdr:cNvGrpSpPr>
            <a:grpSpLocks/>
          </xdr:cNvGrpSpPr>
        </xdr:nvGrpSpPr>
        <xdr:grpSpPr bwMode="auto">
          <a:xfrm>
            <a:off x="9339431" y="5572125"/>
            <a:ext cx="488385" cy="304800"/>
            <a:chOff x="1046" y="342"/>
            <a:chExt cx="51" cy="32"/>
          </a:xfrm>
        </xdr:grpSpPr>
        <xdr:sp macro="" textlink="">
          <xdr:nvSpPr>
            <xdr:cNvPr id="83" name="Rectangle 79">
              <a:extLst>
                <a:ext uri="{FF2B5EF4-FFF2-40B4-BE49-F238E27FC236}">
                  <a16:creationId xmlns:a16="http://schemas.microsoft.com/office/drawing/2014/main" id="{00000000-0008-0000-0100-000053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057" y="342"/>
              <a:ext cx="16" cy="9"/>
            </a:xfrm>
            <a:prstGeom prst="rect">
              <a:avLst/>
            </a:prstGeom>
            <a:noFill/>
            <a:ln w="9525">
              <a:solidFill>
                <a:srgbClr val="003366"/>
              </a:solidFill>
              <a:miter lim="800000"/>
              <a:headEnd/>
              <a:tailEnd/>
            </a:ln>
          </xdr:spPr>
        </xdr:sp>
        <xdr:sp macro="" textlink="">
          <xdr:nvSpPr>
            <xdr:cNvPr id="84" name="Line 80">
              <a:extLst>
                <a:ext uri="{FF2B5EF4-FFF2-40B4-BE49-F238E27FC236}">
                  <a16:creationId xmlns:a16="http://schemas.microsoft.com/office/drawing/2014/main" id="{00000000-0008-0000-0100-000054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057" y="342"/>
              <a:ext cx="16" cy="9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85" name="Text Box 81">
              <a:extLst>
                <a:ext uri="{FF2B5EF4-FFF2-40B4-BE49-F238E27FC236}">
                  <a16:creationId xmlns:a16="http://schemas.microsoft.com/office/drawing/2014/main" id="{00000000-0008-0000-0100-00005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46" y="351"/>
              <a:ext cx="51" cy="23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BLS 1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 fLocksWithSheet="0"/>
  </xdr:twoCellAnchor>
  <xdr:twoCellAnchor>
    <xdr:from>
      <xdr:col>15</xdr:col>
      <xdr:colOff>1580787</xdr:colOff>
      <xdr:row>35</xdr:row>
      <xdr:rowOff>89084</xdr:rowOff>
    </xdr:from>
    <xdr:to>
      <xdr:col>16</xdr:col>
      <xdr:colOff>1372037</xdr:colOff>
      <xdr:row>37</xdr:row>
      <xdr:rowOff>138951</xdr:rowOff>
    </xdr:to>
    <xdr:grpSp>
      <xdr:nvGrpSpPr>
        <xdr:cNvPr id="88" name="Gruppieren 334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GrpSpPr>
          <a:grpSpLocks/>
        </xdr:cNvGrpSpPr>
      </xdr:nvGrpSpPr>
      <xdr:grpSpPr bwMode="auto">
        <a:xfrm>
          <a:off x="13887087" y="11099984"/>
          <a:ext cx="2429675" cy="545167"/>
          <a:chOff x="10782300" y="5403850"/>
          <a:chExt cx="2139950" cy="552450"/>
        </a:xfrm>
      </xdr:grpSpPr>
      <xdr:grpSp>
        <xdr:nvGrpSpPr>
          <xdr:cNvPr id="89" name="Group 63">
            <a:extLst>
              <a:ext uri="{FF2B5EF4-FFF2-40B4-BE49-F238E27FC236}">
                <a16:creationId xmlns:a16="http://schemas.microsoft.com/office/drawing/2014/main" id="{00000000-0008-0000-0100-000059000000}"/>
              </a:ext>
            </a:extLst>
          </xdr:cNvPr>
          <xdr:cNvGrpSpPr>
            <a:grpSpLocks/>
          </xdr:cNvGrpSpPr>
        </xdr:nvGrpSpPr>
        <xdr:grpSpPr bwMode="auto">
          <a:xfrm>
            <a:off x="11048252" y="5622925"/>
            <a:ext cx="1519048" cy="333375"/>
            <a:chOff x="7299" y="4493"/>
            <a:chExt cx="1734" cy="285"/>
          </a:xfrm>
        </xdr:grpSpPr>
        <xdr:sp macro="" textlink="">
          <xdr:nvSpPr>
            <xdr:cNvPr id="99" name="Line 64">
              <a:extLst>
                <a:ext uri="{FF2B5EF4-FFF2-40B4-BE49-F238E27FC236}">
                  <a16:creationId xmlns:a16="http://schemas.microsoft.com/office/drawing/2014/main" id="{00000000-0008-0000-0100-000063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7299" y="4493"/>
              <a:ext cx="1730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00" name="Line 65">
              <a:extLst>
                <a:ext uri="{FF2B5EF4-FFF2-40B4-BE49-F238E27FC236}">
                  <a16:creationId xmlns:a16="http://schemas.microsoft.com/office/drawing/2014/main" id="{00000000-0008-0000-0100-000064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9033" y="4493"/>
              <a:ext cx="0" cy="285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</xdr:grpSp>
      <xdr:grpSp>
        <xdr:nvGrpSpPr>
          <xdr:cNvPr id="90" name="Group 220">
            <a:extLst>
              <a:ext uri="{FF2B5EF4-FFF2-40B4-BE49-F238E27FC236}">
                <a16:creationId xmlns:a16="http://schemas.microsoft.com/office/drawing/2014/main" id="{00000000-0008-0000-0100-00005A000000}"/>
              </a:ext>
            </a:extLst>
          </xdr:cNvPr>
          <xdr:cNvGrpSpPr>
            <a:grpSpLocks/>
          </xdr:cNvGrpSpPr>
        </xdr:nvGrpSpPr>
        <xdr:grpSpPr bwMode="auto">
          <a:xfrm>
            <a:off x="10782300" y="5582331"/>
            <a:ext cx="685800" cy="366259"/>
            <a:chOff x="1104" y="386"/>
            <a:chExt cx="72" cy="38"/>
          </a:xfrm>
        </xdr:grpSpPr>
        <xdr:grpSp>
          <xdr:nvGrpSpPr>
            <xdr:cNvPr id="93" name="Group 83">
              <a:extLst>
                <a:ext uri="{FF2B5EF4-FFF2-40B4-BE49-F238E27FC236}">
                  <a16:creationId xmlns:a16="http://schemas.microsoft.com/office/drawing/2014/main" id="{00000000-0008-0000-0100-00005D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16" y="386"/>
              <a:ext cx="17" cy="9"/>
              <a:chOff x="761" y="181"/>
              <a:chExt cx="16" cy="9"/>
            </a:xfrm>
          </xdr:grpSpPr>
          <xdr:sp macro="" textlink="">
            <xdr:nvSpPr>
              <xdr:cNvPr id="95" name="Line 84">
                <a:extLst>
                  <a:ext uri="{FF2B5EF4-FFF2-40B4-BE49-F238E27FC236}">
                    <a16:creationId xmlns:a16="http://schemas.microsoft.com/office/drawing/2014/main" id="{00000000-0008-0000-0100-00005F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761" y="181"/>
                <a:ext cx="7" cy="8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96" name="Line 85">
                <a:extLst>
                  <a:ext uri="{FF2B5EF4-FFF2-40B4-BE49-F238E27FC236}">
                    <a16:creationId xmlns:a16="http://schemas.microsoft.com/office/drawing/2014/main" id="{00000000-0008-0000-0100-000060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765" y="181"/>
                <a:ext cx="7" cy="8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97" name="Line 86">
                <a:extLst>
                  <a:ext uri="{FF2B5EF4-FFF2-40B4-BE49-F238E27FC236}">
                    <a16:creationId xmlns:a16="http://schemas.microsoft.com/office/drawing/2014/main" id="{00000000-0008-0000-0100-000061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770" y="181"/>
                <a:ext cx="7" cy="8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98" name="Rectangle 87">
                <a:extLst>
                  <a:ext uri="{FF2B5EF4-FFF2-40B4-BE49-F238E27FC236}">
                    <a16:creationId xmlns:a16="http://schemas.microsoft.com/office/drawing/2014/main" id="{00000000-0008-0000-0100-000062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761" y="181"/>
                <a:ext cx="16" cy="9"/>
              </a:xfrm>
              <a:prstGeom prst="rect">
                <a:avLst/>
              </a:prstGeom>
              <a:noFill/>
              <a:ln w="9525">
                <a:solidFill>
                  <a:srgbClr val="003366"/>
                </a:solidFill>
                <a:miter lim="800000"/>
                <a:headEnd/>
                <a:tailEnd/>
              </a:ln>
            </xdr:spPr>
          </xdr:sp>
        </xdr:grpSp>
        <xdr:sp macro="" textlink="">
          <xdr:nvSpPr>
            <xdr:cNvPr id="94" name="Text Box 88">
              <a:extLst>
                <a:ext uri="{FF2B5EF4-FFF2-40B4-BE49-F238E27FC236}">
                  <a16:creationId xmlns:a16="http://schemas.microsoft.com/office/drawing/2014/main" id="{00000000-0008-0000-0100-00005E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04" y="396"/>
              <a:ext cx="72" cy="2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LCE 2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  <xdr:sp macro="" textlink="">
        <xdr:nvSpPr>
          <xdr:cNvPr id="91" name="Text Box 67">
            <a:extLst>
              <a:ext uri="{FF2B5EF4-FFF2-40B4-BE49-F238E27FC236}">
                <a16:creationId xmlns:a16="http://schemas.microsoft.com/office/drawing/2014/main" id="{00000000-0008-0000-0100-00005B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585318" y="5403850"/>
            <a:ext cx="448827" cy="31983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92" name="Text Box 66">
            <a:extLst>
              <a:ext uri="{FF2B5EF4-FFF2-40B4-BE49-F238E27FC236}">
                <a16:creationId xmlns:a16="http://schemas.microsoft.com/office/drawing/2014/main" id="{00000000-0008-0000-0100-00005C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2559368" y="5675229"/>
            <a:ext cx="362882" cy="21322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30</a:t>
            </a:r>
          </a:p>
        </xdr:txBody>
      </xdr:sp>
    </xdr:grpSp>
    <xdr:clientData fLocksWithSheet="0"/>
  </xdr:twoCellAnchor>
  <xdr:twoCellAnchor>
    <xdr:from>
      <xdr:col>15</xdr:col>
      <xdr:colOff>1193722</xdr:colOff>
      <xdr:row>28</xdr:row>
      <xdr:rowOff>37787</xdr:rowOff>
    </xdr:from>
    <xdr:to>
      <xdr:col>15</xdr:col>
      <xdr:colOff>1582645</xdr:colOff>
      <xdr:row>28</xdr:row>
      <xdr:rowOff>452219</xdr:rowOff>
    </xdr:to>
    <xdr:grpSp>
      <xdr:nvGrpSpPr>
        <xdr:cNvPr id="101" name="Gruppieren 1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GrpSpPr/>
      </xdr:nvGrpSpPr>
      <xdr:grpSpPr>
        <a:xfrm>
          <a:off x="13500022" y="8400737"/>
          <a:ext cx="388923" cy="414432"/>
          <a:chOff x="10768456" y="1715558"/>
          <a:chExt cx="525654" cy="412208"/>
        </a:xfrm>
      </xdr:grpSpPr>
      <xdr:sp macro="" textlink="">
        <xdr:nvSpPr>
          <xdr:cNvPr id="102" name="Text Box 750">
            <a:extLst>
              <a:ext uri="{FF2B5EF4-FFF2-40B4-BE49-F238E27FC236}">
                <a16:creationId xmlns:a16="http://schemas.microsoft.com/office/drawing/2014/main" id="{00000000-0008-0000-0100-00006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768456" y="1936719"/>
            <a:ext cx="525654" cy="19104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CT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03" name="Rectangle 163">
            <a:extLst>
              <a:ext uri="{FF2B5EF4-FFF2-40B4-BE49-F238E27FC236}">
                <a16:creationId xmlns:a16="http://schemas.microsoft.com/office/drawing/2014/main" id="{00000000-0008-0000-0100-000067000000}"/>
              </a:ext>
            </a:extLst>
          </xdr:cNvPr>
          <xdr:cNvSpPr>
            <a:spLocks noChangeArrowheads="1"/>
          </xdr:cNvSpPr>
        </xdr:nvSpPr>
        <xdr:spPr bwMode="auto">
          <a:xfrm>
            <a:off x="10785475" y="1715558"/>
            <a:ext cx="104775" cy="230717"/>
          </a:xfrm>
          <a:prstGeom prst="rect">
            <a:avLst/>
          </a:prstGeom>
          <a:solidFill>
            <a:srgbClr val="558ED5"/>
          </a:solidFill>
          <a:ln w="9525">
            <a:solidFill>
              <a:srgbClr val="003366"/>
            </a:solidFill>
            <a:miter lim="800000"/>
            <a:headEnd/>
            <a:tailEnd/>
          </a:ln>
        </xdr:spPr>
      </xdr:sp>
    </xdr:grpSp>
    <xdr:clientData fLocksWithSheet="0"/>
  </xdr:twoCellAnchor>
  <xdr:twoCellAnchor>
    <xdr:from>
      <xdr:col>15</xdr:col>
      <xdr:colOff>1196767</xdr:colOff>
      <xdr:row>28</xdr:row>
      <xdr:rowOff>514665</xdr:rowOff>
    </xdr:from>
    <xdr:to>
      <xdr:col>15</xdr:col>
      <xdr:colOff>1566590</xdr:colOff>
      <xdr:row>29</xdr:row>
      <xdr:rowOff>380625</xdr:rowOff>
    </xdr:to>
    <xdr:grpSp>
      <xdr:nvGrpSpPr>
        <xdr:cNvPr id="104" name="Gruppieren 280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GrpSpPr>
          <a:grpSpLocks/>
        </xdr:cNvGrpSpPr>
      </xdr:nvGrpSpPr>
      <xdr:grpSpPr bwMode="auto">
        <a:xfrm>
          <a:off x="13503067" y="8877615"/>
          <a:ext cx="369823" cy="437460"/>
          <a:chOff x="10337800" y="2146300"/>
          <a:chExt cx="177885" cy="444677"/>
        </a:xfrm>
      </xdr:grpSpPr>
      <xdr:sp macro="" textlink="">
        <xdr:nvSpPr>
          <xdr:cNvPr id="105" name="Text Box 165">
            <a:extLst>
              <a:ext uri="{FF2B5EF4-FFF2-40B4-BE49-F238E27FC236}">
                <a16:creationId xmlns:a16="http://schemas.microsoft.com/office/drawing/2014/main" id="{00000000-0008-0000-0100-000069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345787" y="2314752"/>
            <a:ext cx="169898" cy="2762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E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06" name="Rectangle 163">
            <a:extLst>
              <a:ext uri="{FF2B5EF4-FFF2-40B4-BE49-F238E27FC236}">
                <a16:creationId xmlns:a16="http://schemas.microsoft.com/office/drawing/2014/main" id="{00000000-0008-0000-0100-00006A000000}"/>
              </a:ext>
            </a:extLst>
          </xdr:cNvPr>
          <xdr:cNvSpPr>
            <a:spLocks noChangeArrowheads="1"/>
          </xdr:cNvSpPr>
        </xdr:nvSpPr>
        <xdr:spPr bwMode="auto">
          <a:xfrm flipV="1">
            <a:off x="10337800" y="2146300"/>
            <a:ext cx="51948" cy="146376"/>
          </a:xfrm>
          <a:prstGeom prst="rect">
            <a:avLst/>
          </a:prstGeom>
          <a:noFill/>
          <a:ln w="9525">
            <a:solidFill>
              <a:srgbClr val="003366"/>
            </a:solidFill>
            <a:miter lim="800000"/>
            <a:headEnd/>
            <a:tailEnd/>
          </a:ln>
        </xdr:spPr>
      </xdr:sp>
    </xdr:grpSp>
    <xdr:clientData fLocksWithSheet="0"/>
  </xdr:twoCellAnchor>
  <xdr:twoCellAnchor>
    <xdr:from>
      <xdr:col>13</xdr:col>
      <xdr:colOff>940314</xdr:colOff>
      <xdr:row>63</xdr:row>
      <xdr:rowOff>144416</xdr:rowOff>
    </xdr:from>
    <xdr:to>
      <xdr:col>15</xdr:col>
      <xdr:colOff>2108807</xdr:colOff>
      <xdr:row>65</xdr:row>
      <xdr:rowOff>117101</xdr:rowOff>
    </xdr:to>
    <xdr:grpSp>
      <xdr:nvGrpSpPr>
        <xdr:cNvPr id="107" name="Gruppieren 28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GrpSpPr>
          <a:grpSpLocks/>
        </xdr:cNvGrpSpPr>
      </xdr:nvGrpSpPr>
      <xdr:grpSpPr bwMode="auto">
        <a:xfrm>
          <a:off x="10741539" y="18003791"/>
          <a:ext cx="3673568" cy="353685"/>
          <a:chOff x="15797185" y="3660775"/>
          <a:chExt cx="2539405" cy="361950"/>
        </a:xfrm>
      </xdr:grpSpPr>
      <xdr:grpSp>
        <xdr:nvGrpSpPr>
          <xdr:cNvPr id="108" name="Gruppieren 273">
            <a:extLst>
              <a:ext uri="{FF2B5EF4-FFF2-40B4-BE49-F238E27FC236}">
                <a16:creationId xmlns:a16="http://schemas.microsoft.com/office/drawing/2014/main" id="{00000000-0008-0000-0100-00006C000000}"/>
              </a:ext>
            </a:extLst>
          </xdr:cNvPr>
          <xdr:cNvGrpSpPr>
            <a:grpSpLocks/>
          </xdr:cNvGrpSpPr>
        </xdr:nvGrpSpPr>
        <xdr:grpSpPr bwMode="auto">
          <a:xfrm>
            <a:off x="15797185" y="3660775"/>
            <a:ext cx="1958683" cy="361950"/>
            <a:chOff x="9980585" y="5286375"/>
            <a:chExt cx="1958683" cy="361950"/>
          </a:xfrm>
        </xdr:grpSpPr>
        <xdr:sp macro="" textlink="">
          <xdr:nvSpPr>
            <xdr:cNvPr id="112" name="Text Box 69">
              <a:extLst>
                <a:ext uri="{FF2B5EF4-FFF2-40B4-BE49-F238E27FC236}">
                  <a16:creationId xmlns:a16="http://schemas.microsoft.com/office/drawing/2014/main" id="{00000000-0008-0000-0100-000070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969717" y="5374417"/>
              <a:ext cx="485055" cy="27390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120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113" name="Line 157">
              <a:extLst>
                <a:ext uri="{FF2B5EF4-FFF2-40B4-BE49-F238E27FC236}">
                  <a16:creationId xmlns:a16="http://schemas.microsoft.com/office/drawing/2014/main" id="{00000000-0008-0000-0100-000071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0378953" y="5410201"/>
              <a:ext cx="1560315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grpSp>
          <xdr:nvGrpSpPr>
            <xdr:cNvPr id="114" name="Group 70">
              <a:extLst>
                <a:ext uri="{FF2B5EF4-FFF2-40B4-BE49-F238E27FC236}">
                  <a16:creationId xmlns:a16="http://schemas.microsoft.com/office/drawing/2014/main" id="{00000000-0008-0000-0100-000072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9980585" y="5286375"/>
              <a:ext cx="539655" cy="276225"/>
              <a:chOff x="1168" y="339"/>
              <a:chExt cx="52" cy="29"/>
            </a:xfrm>
          </xdr:grpSpPr>
          <xdr:sp macro="" textlink="">
            <xdr:nvSpPr>
              <xdr:cNvPr id="115" name="Line 71">
                <a:extLst>
                  <a:ext uri="{FF2B5EF4-FFF2-40B4-BE49-F238E27FC236}">
                    <a16:creationId xmlns:a16="http://schemas.microsoft.com/office/drawing/2014/main" id="{00000000-0008-0000-0100-000073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1211" y="347"/>
                <a:ext cx="9" cy="10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16" name="Text Box 72">
                <a:extLst>
                  <a:ext uri="{FF2B5EF4-FFF2-40B4-BE49-F238E27FC236}">
                    <a16:creationId xmlns:a16="http://schemas.microsoft.com/office/drawing/2014/main" id="{00000000-0008-0000-0100-000074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168" y="339"/>
                <a:ext cx="51" cy="29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91440" tIns="45720" rIns="91440" bIns="45720" anchor="t" upright="1"/>
              <a:lstStyle/>
              <a:p>
                <a:pPr algn="l" rtl="0">
                  <a:defRPr sz="1000"/>
                </a:pPr>
                <a:r>
                  <a:rPr lang="de-CH" sz="1000" b="0" i="0" u="none" strike="noStrike" baseline="0">
                    <a:solidFill>
                      <a:srgbClr val="003366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BLS 2</a:t>
                </a:r>
                <a:endParaRPr lang="de-CH" sz="1000" b="0" i="0" u="none" strike="noStrike" baseline="0">
                  <a:solidFill>
                    <a:srgbClr val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  <a:p>
                <a:pPr algn="l" rtl="0">
                  <a:defRPr sz="1000"/>
                </a:pPr>
                <a:endParaRPr lang="de-CH" sz="1000" b="0" i="0" u="none" strike="noStrike" baseline="0">
                  <a:solidFill>
                    <a:srgbClr val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xdr:txBody>
          </xdr:sp>
        </xdr:grpSp>
      </xdr:grpSp>
      <xdr:grpSp>
        <xdr:nvGrpSpPr>
          <xdr:cNvPr id="109" name="Gruppieren 281">
            <a:extLst>
              <a:ext uri="{FF2B5EF4-FFF2-40B4-BE49-F238E27FC236}">
                <a16:creationId xmlns:a16="http://schemas.microsoft.com/office/drawing/2014/main" id="{00000000-0008-0000-0100-00006D000000}"/>
              </a:ext>
            </a:extLst>
          </xdr:cNvPr>
          <xdr:cNvGrpSpPr>
            <a:grpSpLocks/>
          </xdr:cNvGrpSpPr>
        </xdr:nvGrpSpPr>
        <xdr:grpSpPr bwMode="auto">
          <a:xfrm>
            <a:off x="17754600" y="3670300"/>
            <a:ext cx="581990" cy="276225"/>
            <a:chOff x="10337800" y="2120900"/>
            <a:chExt cx="581990" cy="276225"/>
          </a:xfrm>
        </xdr:grpSpPr>
        <xdr:sp macro="" textlink="">
          <xdr:nvSpPr>
            <xdr:cNvPr id="110" name="Text Box 165">
              <a:extLst>
                <a:ext uri="{FF2B5EF4-FFF2-40B4-BE49-F238E27FC236}">
                  <a16:creationId xmlns:a16="http://schemas.microsoft.com/office/drawing/2014/main" id="{00000000-0008-0000-0100-00006E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434735" y="2121158"/>
              <a:ext cx="485055" cy="27390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E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111" name="Rectangle 163">
              <a:extLst>
                <a:ext uri="{FF2B5EF4-FFF2-40B4-BE49-F238E27FC236}">
                  <a16:creationId xmlns:a16="http://schemas.microsoft.com/office/drawing/2014/main" id="{00000000-0008-0000-0100-00006F000000}"/>
                </a:ext>
              </a:extLst>
            </xdr:cNvPr>
            <xdr:cNvSpPr>
              <a:spLocks noChangeArrowheads="1"/>
            </xdr:cNvSpPr>
          </xdr:nvSpPr>
          <xdr:spPr bwMode="auto">
            <a:xfrm flipV="1">
              <a:off x="10337800" y="2146300"/>
              <a:ext cx="101824" cy="177800"/>
            </a:xfrm>
            <a:prstGeom prst="rect">
              <a:avLst/>
            </a:prstGeom>
            <a:noFill/>
            <a:ln w="9525">
              <a:solidFill>
                <a:srgbClr val="003366"/>
              </a:solidFill>
              <a:miter lim="800000"/>
              <a:headEnd/>
              <a:tailEnd/>
            </a:ln>
          </xdr:spPr>
        </xdr:sp>
      </xdr:grpSp>
    </xdr:grpSp>
    <xdr:clientData fLocksWithSheet="0"/>
  </xdr:twoCellAnchor>
  <xdr:twoCellAnchor>
    <xdr:from>
      <xdr:col>13</xdr:col>
      <xdr:colOff>940300</xdr:colOff>
      <xdr:row>66</xdr:row>
      <xdr:rowOff>139235</xdr:rowOff>
    </xdr:from>
    <xdr:to>
      <xdr:col>15</xdr:col>
      <xdr:colOff>2104031</xdr:colOff>
      <xdr:row>68</xdr:row>
      <xdr:rowOff>121164</xdr:rowOff>
    </xdr:to>
    <xdr:grpSp>
      <xdr:nvGrpSpPr>
        <xdr:cNvPr id="117" name="Gruppieren 285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GrpSpPr>
          <a:grpSpLocks/>
        </xdr:cNvGrpSpPr>
      </xdr:nvGrpSpPr>
      <xdr:grpSpPr bwMode="auto">
        <a:xfrm>
          <a:off x="10741525" y="18570110"/>
          <a:ext cx="3668806" cy="372454"/>
          <a:chOff x="15797185" y="3644901"/>
          <a:chExt cx="2539405" cy="377824"/>
        </a:xfrm>
      </xdr:grpSpPr>
      <xdr:grpSp>
        <xdr:nvGrpSpPr>
          <xdr:cNvPr id="118" name="Gruppieren 286">
            <a:extLst>
              <a:ext uri="{FF2B5EF4-FFF2-40B4-BE49-F238E27FC236}">
                <a16:creationId xmlns:a16="http://schemas.microsoft.com/office/drawing/2014/main" id="{00000000-0008-0000-0100-000076000000}"/>
              </a:ext>
            </a:extLst>
          </xdr:cNvPr>
          <xdr:cNvGrpSpPr>
            <a:grpSpLocks/>
          </xdr:cNvGrpSpPr>
        </xdr:nvGrpSpPr>
        <xdr:grpSpPr bwMode="auto">
          <a:xfrm>
            <a:off x="15797185" y="3660775"/>
            <a:ext cx="2055085" cy="361950"/>
            <a:chOff x="9980585" y="5286375"/>
            <a:chExt cx="2055085" cy="361950"/>
          </a:xfrm>
        </xdr:grpSpPr>
        <xdr:sp macro="" textlink="">
          <xdr:nvSpPr>
            <xdr:cNvPr id="122" name="Text Box 69">
              <a:extLst>
                <a:ext uri="{FF2B5EF4-FFF2-40B4-BE49-F238E27FC236}">
                  <a16:creationId xmlns:a16="http://schemas.microsoft.com/office/drawing/2014/main" id="{00000000-0008-0000-0100-00007A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969717" y="5377066"/>
              <a:ext cx="485055" cy="27125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120</a:t>
              </a:r>
              <a:endParaRPr lang="de-CH" sz="12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2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123" name="Line 157">
              <a:extLst>
                <a:ext uri="{FF2B5EF4-FFF2-40B4-BE49-F238E27FC236}">
                  <a16:creationId xmlns:a16="http://schemas.microsoft.com/office/drawing/2014/main" id="{00000000-0008-0000-0100-00007B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0385425" y="5410200"/>
              <a:ext cx="1650245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grpSp>
          <xdr:nvGrpSpPr>
            <xdr:cNvPr id="124" name="Group 70">
              <a:extLst>
                <a:ext uri="{FF2B5EF4-FFF2-40B4-BE49-F238E27FC236}">
                  <a16:creationId xmlns:a16="http://schemas.microsoft.com/office/drawing/2014/main" id="{00000000-0008-0000-0100-00007C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9980585" y="5286375"/>
              <a:ext cx="539655" cy="276225"/>
              <a:chOff x="1168" y="339"/>
              <a:chExt cx="52" cy="29"/>
            </a:xfrm>
          </xdr:grpSpPr>
          <xdr:sp macro="" textlink="">
            <xdr:nvSpPr>
              <xdr:cNvPr id="125" name="Line 71">
                <a:extLst>
                  <a:ext uri="{FF2B5EF4-FFF2-40B4-BE49-F238E27FC236}">
                    <a16:creationId xmlns:a16="http://schemas.microsoft.com/office/drawing/2014/main" id="{00000000-0008-0000-0100-00007D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1211" y="347"/>
                <a:ext cx="9" cy="10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26" name="Text Box 72">
                <a:extLst>
                  <a:ext uri="{FF2B5EF4-FFF2-40B4-BE49-F238E27FC236}">
                    <a16:creationId xmlns:a16="http://schemas.microsoft.com/office/drawing/2014/main" id="{00000000-0008-0000-0100-00007E000000}"/>
                  </a:ext>
                </a:extLst>
              </xdr:cNvPr>
              <xdr:cNvSpPr txBox="1">
                <a:spLocks noChangeArrowheads="1"/>
              </xdr:cNvSpPr>
            </xdr:nvSpPr>
            <xdr:spPr bwMode="auto">
              <a:xfrm>
                <a:off x="1168" y="339"/>
                <a:ext cx="51" cy="23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vertOverflow="clip" wrap="square" lIns="91440" tIns="45720" rIns="91440" bIns="45720" anchor="t" upright="1"/>
              <a:lstStyle/>
              <a:p>
                <a:pPr algn="l" rtl="0">
                  <a:defRPr sz="1000"/>
                </a:pPr>
                <a:r>
                  <a:rPr lang="de-CH" sz="1000" b="0" i="0" u="none" strike="noStrike" baseline="0">
                    <a:solidFill>
                      <a:srgbClr val="003366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BLS 2</a:t>
                </a:r>
                <a:endParaRPr lang="de-CH" sz="1200" b="0" i="0" u="none" strike="noStrike" baseline="0">
                  <a:solidFill>
                    <a:srgbClr val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  <a:p>
                <a:pPr algn="l" rtl="0">
                  <a:defRPr sz="1000"/>
                </a:pPr>
                <a:endParaRPr lang="de-CH" sz="1200" b="0" i="0" u="none" strike="noStrike" baseline="0">
                  <a:solidFill>
                    <a:srgbClr val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xdr:txBody>
          </xdr:sp>
        </xdr:grpSp>
      </xdr:grpSp>
      <xdr:grpSp>
        <xdr:nvGrpSpPr>
          <xdr:cNvPr id="119" name="Gruppieren 287">
            <a:extLst>
              <a:ext uri="{FF2B5EF4-FFF2-40B4-BE49-F238E27FC236}">
                <a16:creationId xmlns:a16="http://schemas.microsoft.com/office/drawing/2014/main" id="{00000000-0008-0000-0100-000077000000}"/>
              </a:ext>
            </a:extLst>
          </xdr:cNvPr>
          <xdr:cNvGrpSpPr>
            <a:grpSpLocks/>
          </xdr:cNvGrpSpPr>
        </xdr:nvGrpSpPr>
        <xdr:grpSpPr bwMode="auto">
          <a:xfrm>
            <a:off x="17792699" y="3644901"/>
            <a:ext cx="543891" cy="300321"/>
            <a:chOff x="10375899" y="2095501"/>
            <a:chExt cx="543891" cy="300321"/>
          </a:xfrm>
        </xdr:grpSpPr>
        <xdr:sp macro="" textlink="">
          <xdr:nvSpPr>
            <xdr:cNvPr id="120" name="Text Box 165">
              <a:extLst>
                <a:ext uri="{FF2B5EF4-FFF2-40B4-BE49-F238E27FC236}">
                  <a16:creationId xmlns:a16="http://schemas.microsoft.com/office/drawing/2014/main" id="{00000000-0008-0000-0100-000078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434735" y="2124563"/>
              <a:ext cx="485055" cy="27125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CT</a:t>
              </a:r>
              <a:endParaRPr lang="de-CH" sz="12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2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121" name="Rectangle 163">
              <a:extLst>
                <a:ext uri="{FF2B5EF4-FFF2-40B4-BE49-F238E27FC236}">
                  <a16:creationId xmlns:a16="http://schemas.microsoft.com/office/drawing/2014/main" id="{00000000-0008-0000-0100-000079000000}"/>
                </a:ext>
              </a:extLst>
            </xdr:cNvPr>
            <xdr:cNvSpPr>
              <a:spLocks noChangeArrowheads="1"/>
            </xdr:cNvSpPr>
          </xdr:nvSpPr>
          <xdr:spPr bwMode="auto">
            <a:xfrm flipV="1">
              <a:off x="10375899" y="2095501"/>
              <a:ext cx="63724" cy="279400"/>
            </a:xfrm>
            <a:prstGeom prst="rect">
              <a:avLst/>
            </a:prstGeom>
            <a:solidFill>
              <a:srgbClr val="0070C0"/>
            </a:solidFill>
            <a:ln w="9525">
              <a:solidFill>
                <a:srgbClr val="003366"/>
              </a:solidFill>
              <a:miter lim="800000"/>
              <a:headEnd/>
              <a:tailEnd/>
            </a:ln>
          </xdr:spPr>
        </xdr:sp>
      </xdr:grpSp>
    </xdr:grpSp>
    <xdr:clientData fLocksWithSheet="0"/>
  </xdr:twoCellAnchor>
  <xdr:twoCellAnchor>
    <xdr:from>
      <xdr:col>13</xdr:col>
      <xdr:colOff>389552</xdr:colOff>
      <xdr:row>39</xdr:row>
      <xdr:rowOff>83329</xdr:rowOff>
    </xdr:from>
    <xdr:to>
      <xdr:col>15</xdr:col>
      <xdr:colOff>818030</xdr:colOff>
      <xdr:row>41</xdr:row>
      <xdr:rowOff>50789</xdr:rowOff>
    </xdr:to>
    <xdr:grpSp>
      <xdr:nvGrpSpPr>
        <xdr:cNvPr id="202" name="Groupe 201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GrpSpPr/>
      </xdr:nvGrpSpPr>
      <xdr:grpSpPr>
        <a:xfrm>
          <a:off x="10190777" y="12084829"/>
          <a:ext cx="2933553" cy="462760"/>
          <a:chOff x="9108102" y="12122929"/>
          <a:chExt cx="2663678" cy="462760"/>
        </a:xfrm>
      </xdr:grpSpPr>
      <xdr:sp macro="" textlink="">
        <xdr:nvSpPr>
          <xdr:cNvPr id="133" name="Text Box 102">
            <a:extLst>
              <a:ext uri="{FF2B5EF4-FFF2-40B4-BE49-F238E27FC236}">
                <a16:creationId xmlns:a16="http://schemas.microsoft.com/office/drawing/2014/main" id="{00000000-0008-0000-0100-00008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259526" y="12206188"/>
            <a:ext cx="512254" cy="33478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Kl Bliss Regular"/>
              </a:rPr>
              <a:t>30</a:t>
            </a: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0">
              <a:defRPr sz="1000"/>
            </a:pPr>
            <a:endParaRPr lang="de-CH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134" name="Text Box 103">
            <a:extLst>
              <a:ext uri="{FF2B5EF4-FFF2-40B4-BE49-F238E27FC236}">
                <a16:creationId xmlns:a16="http://schemas.microsoft.com/office/drawing/2014/main" id="{00000000-0008-0000-0100-00008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062821" y="12152012"/>
            <a:ext cx="849876" cy="31565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grpSp>
        <xdr:nvGrpSpPr>
          <xdr:cNvPr id="200" name="Groupe 199">
            <a:extLst>
              <a:ext uri="{FF2B5EF4-FFF2-40B4-BE49-F238E27FC236}">
                <a16:creationId xmlns:a16="http://schemas.microsoft.com/office/drawing/2014/main" id="{00000000-0008-0000-0100-0000C8000000}"/>
              </a:ext>
            </a:extLst>
          </xdr:cNvPr>
          <xdr:cNvGrpSpPr/>
        </xdr:nvGrpSpPr>
        <xdr:grpSpPr>
          <a:xfrm>
            <a:off x="9499128" y="12167249"/>
            <a:ext cx="1800000" cy="338872"/>
            <a:chOff x="9499128" y="12167249"/>
            <a:chExt cx="1800000" cy="338872"/>
          </a:xfrm>
        </xdr:grpSpPr>
        <xdr:sp macro="" textlink="">
          <xdr:nvSpPr>
            <xdr:cNvPr id="139" name="Line 106">
              <a:extLst>
                <a:ext uri="{FF2B5EF4-FFF2-40B4-BE49-F238E27FC236}">
                  <a16:creationId xmlns:a16="http://schemas.microsoft.com/office/drawing/2014/main" id="{00000000-0008-0000-0100-00008B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9499128" y="12167249"/>
              <a:ext cx="1800000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40" name="Line 107">
              <a:extLst>
                <a:ext uri="{FF2B5EF4-FFF2-40B4-BE49-F238E27FC236}">
                  <a16:creationId xmlns:a16="http://schemas.microsoft.com/office/drawing/2014/main" id="{00000000-0008-0000-0100-00008C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1290743" y="12167249"/>
              <a:ext cx="0" cy="332522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38" name="Line 108">
              <a:extLst>
                <a:ext uri="{FF2B5EF4-FFF2-40B4-BE49-F238E27FC236}">
                  <a16:creationId xmlns:a16="http://schemas.microsoft.com/office/drawing/2014/main" id="{00000000-0008-0000-0100-00008A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0774073" y="12506121"/>
              <a:ext cx="520625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</xdr:grpSp>
      <xdr:sp macro="" textlink="">
        <xdr:nvSpPr>
          <xdr:cNvPr id="136" name="Text Box 109">
            <a:extLst>
              <a:ext uri="{FF2B5EF4-FFF2-40B4-BE49-F238E27FC236}">
                <a16:creationId xmlns:a16="http://schemas.microsoft.com/office/drawing/2014/main" id="{00000000-0008-0000-0100-00008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833544" y="12298731"/>
            <a:ext cx="523896" cy="28695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40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grpSp>
        <xdr:nvGrpSpPr>
          <xdr:cNvPr id="129" name="Group 78">
            <a:extLst>
              <a:ext uri="{FF2B5EF4-FFF2-40B4-BE49-F238E27FC236}">
                <a16:creationId xmlns:a16="http://schemas.microsoft.com/office/drawing/2014/main" id="{00000000-0008-0000-0100-000081000000}"/>
              </a:ext>
            </a:extLst>
          </xdr:cNvPr>
          <xdr:cNvGrpSpPr>
            <a:grpSpLocks/>
          </xdr:cNvGrpSpPr>
        </xdr:nvGrpSpPr>
        <xdr:grpSpPr bwMode="auto">
          <a:xfrm>
            <a:off x="9108102" y="12122929"/>
            <a:ext cx="623119" cy="370524"/>
            <a:chOff x="1041" y="342"/>
            <a:chExt cx="50" cy="39"/>
          </a:xfrm>
        </xdr:grpSpPr>
        <xdr:sp macro="" textlink="">
          <xdr:nvSpPr>
            <xdr:cNvPr id="130" name="Rectangle 79">
              <a:extLst>
                <a:ext uri="{FF2B5EF4-FFF2-40B4-BE49-F238E27FC236}">
                  <a16:creationId xmlns:a16="http://schemas.microsoft.com/office/drawing/2014/main" id="{00000000-0008-0000-0100-000082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056" y="342"/>
              <a:ext cx="16" cy="9"/>
            </a:xfrm>
            <a:prstGeom prst="rect">
              <a:avLst/>
            </a:prstGeom>
            <a:noFill/>
            <a:ln w="9525">
              <a:solidFill>
                <a:srgbClr val="003366"/>
              </a:solidFill>
              <a:miter lim="800000"/>
              <a:headEnd/>
              <a:tailEnd/>
            </a:ln>
          </xdr:spPr>
        </xdr:sp>
        <xdr:sp macro="" textlink="">
          <xdr:nvSpPr>
            <xdr:cNvPr id="131" name="Line 80">
              <a:extLst>
                <a:ext uri="{FF2B5EF4-FFF2-40B4-BE49-F238E27FC236}">
                  <a16:creationId xmlns:a16="http://schemas.microsoft.com/office/drawing/2014/main" id="{00000000-0008-0000-0100-000083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056" y="342"/>
              <a:ext cx="16" cy="9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32" name="Text Box 81">
              <a:extLst>
                <a:ext uri="{FF2B5EF4-FFF2-40B4-BE49-F238E27FC236}">
                  <a16:creationId xmlns:a16="http://schemas.microsoft.com/office/drawing/2014/main" id="{00000000-0008-0000-0100-000084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41" y="352"/>
              <a:ext cx="50" cy="2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BLS 1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 fLocksWithSheet="0"/>
  </xdr:twoCellAnchor>
  <xdr:twoCellAnchor>
    <xdr:from>
      <xdr:col>15</xdr:col>
      <xdr:colOff>1062137</xdr:colOff>
      <xdr:row>39</xdr:row>
      <xdr:rowOff>93172</xdr:rowOff>
    </xdr:from>
    <xdr:to>
      <xdr:col>16</xdr:col>
      <xdr:colOff>1350478</xdr:colOff>
      <xdr:row>41</xdr:row>
      <xdr:rowOff>44466</xdr:rowOff>
    </xdr:to>
    <xdr:grpSp>
      <xdr:nvGrpSpPr>
        <xdr:cNvPr id="205" name="Groupe 204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GrpSpPr/>
      </xdr:nvGrpSpPr>
      <xdr:grpSpPr>
        <a:xfrm>
          <a:off x="13368437" y="12094672"/>
          <a:ext cx="2926766" cy="446594"/>
          <a:chOff x="12015887" y="12132772"/>
          <a:chExt cx="2631491" cy="446594"/>
        </a:xfrm>
      </xdr:grpSpPr>
      <xdr:sp macro="" textlink="">
        <xdr:nvSpPr>
          <xdr:cNvPr id="150" name="Text Box 102">
            <a:extLst>
              <a:ext uri="{FF2B5EF4-FFF2-40B4-BE49-F238E27FC236}">
                <a16:creationId xmlns:a16="http://schemas.microsoft.com/office/drawing/2014/main" id="{00000000-0008-0000-0100-000096000000}"/>
              </a:ext>
            </a:extLst>
          </xdr:cNvPr>
          <xdr:cNvSpPr txBox="1">
            <a:spLocks noChangeArrowheads="1"/>
          </xdr:cNvSpPr>
        </xdr:nvSpPr>
        <xdr:spPr bwMode="auto">
          <a:xfrm flipH="1">
            <a:off x="12015887" y="12199832"/>
            <a:ext cx="486317" cy="33481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30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51" name="Text Box 103">
            <a:extLst>
              <a:ext uri="{FF2B5EF4-FFF2-40B4-BE49-F238E27FC236}">
                <a16:creationId xmlns:a16="http://schemas.microsoft.com/office/drawing/2014/main" id="{00000000-0008-0000-0100-000097000000}"/>
              </a:ext>
            </a:extLst>
          </xdr:cNvPr>
          <xdr:cNvSpPr txBox="1">
            <a:spLocks noChangeArrowheads="1"/>
          </xdr:cNvSpPr>
        </xdr:nvSpPr>
        <xdr:spPr bwMode="auto">
          <a:xfrm flipH="1">
            <a:off x="13040750" y="12152004"/>
            <a:ext cx="794714" cy="31567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grpSp>
        <xdr:nvGrpSpPr>
          <xdr:cNvPr id="203" name="Groupe 202">
            <a:extLst>
              <a:ext uri="{FF2B5EF4-FFF2-40B4-BE49-F238E27FC236}">
                <a16:creationId xmlns:a16="http://schemas.microsoft.com/office/drawing/2014/main" id="{00000000-0008-0000-0100-0000CB000000}"/>
              </a:ext>
            </a:extLst>
          </xdr:cNvPr>
          <xdr:cNvGrpSpPr/>
        </xdr:nvGrpSpPr>
        <xdr:grpSpPr>
          <a:xfrm>
            <a:off x="12319301" y="12176028"/>
            <a:ext cx="1836000" cy="330305"/>
            <a:chOff x="12319301" y="12176028"/>
            <a:chExt cx="1836000" cy="330305"/>
          </a:xfrm>
        </xdr:grpSpPr>
        <xdr:sp macro="" textlink="">
          <xdr:nvSpPr>
            <xdr:cNvPr id="156" name="Line 106">
              <a:extLst>
                <a:ext uri="{FF2B5EF4-FFF2-40B4-BE49-F238E27FC236}">
                  <a16:creationId xmlns:a16="http://schemas.microsoft.com/office/drawing/2014/main" id="{00000000-0008-0000-0100-00009C000000}"/>
                </a:ext>
              </a:extLst>
            </xdr:cNvPr>
            <xdr:cNvSpPr>
              <a:spLocks noChangeShapeType="1"/>
            </xdr:cNvSpPr>
          </xdr:nvSpPr>
          <xdr:spPr bwMode="auto">
            <a:xfrm flipH="1">
              <a:off x="12319301" y="12176028"/>
              <a:ext cx="1836000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57" name="Line 107">
              <a:extLst>
                <a:ext uri="{FF2B5EF4-FFF2-40B4-BE49-F238E27FC236}">
                  <a16:creationId xmlns:a16="http://schemas.microsoft.com/office/drawing/2014/main" id="{00000000-0008-0000-0100-00009D000000}"/>
                </a:ext>
              </a:extLst>
            </xdr:cNvPr>
            <xdr:cNvSpPr>
              <a:spLocks noChangeShapeType="1"/>
            </xdr:cNvSpPr>
          </xdr:nvSpPr>
          <xdr:spPr bwMode="auto">
            <a:xfrm flipH="1">
              <a:off x="12325651" y="12176028"/>
              <a:ext cx="0" cy="330305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55" name="Line 108">
              <a:extLst>
                <a:ext uri="{FF2B5EF4-FFF2-40B4-BE49-F238E27FC236}">
                  <a16:creationId xmlns:a16="http://schemas.microsoft.com/office/drawing/2014/main" id="{00000000-0008-0000-0100-00009B000000}"/>
                </a:ext>
              </a:extLst>
            </xdr:cNvPr>
            <xdr:cNvSpPr>
              <a:spLocks noChangeShapeType="1"/>
            </xdr:cNvSpPr>
          </xdr:nvSpPr>
          <xdr:spPr bwMode="auto">
            <a:xfrm flipH="1">
              <a:off x="12319301" y="12506333"/>
              <a:ext cx="495694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</xdr:grpSp>
      <xdr:sp macro="" textlink="">
        <xdr:nvSpPr>
          <xdr:cNvPr id="153" name="Text Box 109">
            <a:extLst>
              <a:ext uri="{FF2B5EF4-FFF2-40B4-BE49-F238E27FC236}">
                <a16:creationId xmlns:a16="http://schemas.microsoft.com/office/drawing/2014/main" id="{00000000-0008-0000-0100-000099000000}"/>
              </a:ext>
            </a:extLst>
          </xdr:cNvPr>
          <xdr:cNvSpPr txBox="1">
            <a:spLocks noChangeArrowheads="1"/>
          </xdr:cNvSpPr>
        </xdr:nvSpPr>
        <xdr:spPr bwMode="auto">
          <a:xfrm flipH="1">
            <a:off x="12427620" y="12292385"/>
            <a:ext cx="498178" cy="2869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40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grpSp>
        <xdr:nvGrpSpPr>
          <xdr:cNvPr id="204" name="Groupe 203">
            <a:extLst>
              <a:ext uri="{FF2B5EF4-FFF2-40B4-BE49-F238E27FC236}">
                <a16:creationId xmlns:a16="http://schemas.microsoft.com/office/drawing/2014/main" id="{00000000-0008-0000-0100-0000CC000000}"/>
              </a:ext>
            </a:extLst>
          </xdr:cNvPr>
          <xdr:cNvGrpSpPr/>
        </xdr:nvGrpSpPr>
        <xdr:grpSpPr>
          <a:xfrm>
            <a:off x="14010057" y="12132772"/>
            <a:ext cx="637321" cy="343787"/>
            <a:chOff x="14010057" y="12132772"/>
            <a:chExt cx="637321" cy="343787"/>
          </a:xfrm>
        </xdr:grpSpPr>
        <xdr:grpSp>
          <xdr:nvGrpSpPr>
            <xdr:cNvPr id="144" name="Group 83">
              <a:extLst>
                <a:ext uri="{FF2B5EF4-FFF2-40B4-BE49-F238E27FC236}">
                  <a16:creationId xmlns:a16="http://schemas.microsoft.com/office/drawing/2014/main" id="{00000000-0008-0000-0100-00009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4163486" y="12132772"/>
              <a:ext cx="200638" cy="85947"/>
              <a:chOff x="761" y="181"/>
              <a:chExt cx="16" cy="9"/>
            </a:xfrm>
          </xdr:grpSpPr>
          <xdr:sp macro="" textlink="">
            <xdr:nvSpPr>
              <xdr:cNvPr id="146" name="Line 84">
                <a:extLst>
                  <a:ext uri="{FF2B5EF4-FFF2-40B4-BE49-F238E27FC236}">
                    <a16:creationId xmlns:a16="http://schemas.microsoft.com/office/drawing/2014/main" id="{00000000-0008-0000-0100-000092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761" y="181"/>
                <a:ext cx="7" cy="8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47" name="Line 85">
                <a:extLst>
                  <a:ext uri="{FF2B5EF4-FFF2-40B4-BE49-F238E27FC236}">
                    <a16:creationId xmlns:a16="http://schemas.microsoft.com/office/drawing/2014/main" id="{00000000-0008-0000-0100-000093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765" y="181"/>
                <a:ext cx="7" cy="8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48" name="Line 86">
                <a:extLst>
                  <a:ext uri="{FF2B5EF4-FFF2-40B4-BE49-F238E27FC236}">
                    <a16:creationId xmlns:a16="http://schemas.microsoft.com/office/drawing/2014/main" id="{00000000-0008-0000-0100-000094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770" y="181"/>
                <a:ext cx="7" cy="8"/>
              </a:xfrm>
              <a:prstGeom prst="line">
                <a:avLst/>
              </a:prstGeom>
              <a:noFill/>
              <a:ln w="9525">
                <a:solidFill>
                  <a:srgbClr val="003366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49" name="Rectangle 87">
                <a:extLst>
                  <a:ext uri="{FF2B5EF4-FFF2-40B4-BE49-F238E27FC236}">
                    <a16:creationId xmlns:a16="http://schemas.microsoft.com/office/drawing/2014/main" id="{00000000-0008-0000-0100-000095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761" y="181"/>
                <a:ext cx="16" cy="9"/>
              </a:xfrm>
              <a:prstGeom prst="rect">
                <a:avLst/>
              </a:prstGeom>
              <a:noFill/>
              <a:ln w="9525">
                <a:solidFill>
                  <a:srgbClr val="003366"/>
                </a:solidFill>
                <a:miter lim="800000"/>
                <a:headEnd/>
                <a:tailEnd/>
              </a:ln>
            </xdr:spPr>
          </xdr:sp>
        </xdr:grpSp>
        <xdr:sp macro="" textlink="">
          <xdr:nvSpPr>
            <xdr:cNvPr id="145" name="Text Box 88">
              <a:extLst>
                <a:ext uri="{FF2B5EF4-FFF2-40B4-BE49-F238E27FC236}">
                  <a16:creationId xmlns:a16="http://schemas.microsoft.com/office/drawing/2014/main" id="{00000000-0008-0000-0100-000091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010057" y="12209169"/>
              <a:ext cx="637321" cy="26739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LCE 2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 fLocksWithSheet="0"/>
  </xdr:twoCellAnchor>
  <xdr:twoCellAnchor>
    <xdr:from>
      <xdr:col>16</xdr:col>
      <xdr:colOff>1858139</xdr:colOff>
      <xdr:row>38</xdr:row>
      <xdr:rowOff>232587</xdr:rowOff>
    </xdr:from>
    <xdr:to>
      <xdr:col>19</xdr:col>
      <xdr:colOff>19050</xdr:colOff>
      <xdr:row>41</xdr:row>
      <xdr:rowOff>161153</xdr:rowOff>
    </xdr:to>
    <xdr:grpSp>
      <xdr:nvGrpSpPr>
        <xdr:cNvPr id="207" name="Groupe 206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GrpSpPr/>
      </xdr:nvGrpSpPr>
      <xdr:grpSpPr>
        <a:xfrm>
          <a:off x="16802864" y="11986437"/>
          <a:ext cx="2332861" cy="671516"/>
          <a:chOff x="15155039" y="12024537"/>
          <a:chExt cx="1875661" cy="671516"/>
        </a:xfrm>
      </xdr:grpSpPr>
      <xdr:grpSp>
        <xdr:nvGrpSpPr>
          <xdr:cNvPr id="206" name="Groupe 205">
            <a:extLst>
              <a:ext uri="{FF2B5EF4-FFF2-40B4-BE49-F238E27FC236}">
                <a16:creationId xmlns:a16="http://schemas.microsoft.com/office/drawing/2014/main" id="{00000000-0008-0000-0100-0000CE000000}"/>
              </a:ext>
            </a:extLst>
          </xdr:cNvPr>
          <xdr:cNvGrpSpPr/>
        </xdr:nvGrpSpPr>
        <xdr:grpSpPr>
          <a:xfrm>
            <a:off x="15808011" y="12208438"/>
            <a:ext cx="904787" cy="342254"/>
            <a:chOff x="15808011" y="12208438"/>
            <a:chExt cx="904787" cy="342254"/>
          </a:xfrm>
        </xdr:grpSpPr>
        <xdr:sp macro="" textlink="">
          <xdr:nvSpPr>
            <xdr:cNvPr id="173" name="Line 111">
              <a:extLst>
                <a:ext uri="{FF2B5EF4-FFF2-40B4-BE49-F238E27FC236}">
                  <a16:creationId xmlns:a16="http://schemas.microsoft.com/office/drawing/2014/main" id="{00000000-0008-0000-0100-0000AD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5816798" y="12215329"/>
              <a:ext cx="882351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74" name="Line 112">
              <a:extLst>
                <a:ext uri="{FF2B5EF4-FFF2-40B4-BE49-F238E27FC236}">
                  <a16:creationId xmlns:a16="http://schemas.microsoft.com/office/drawing/2014/main" id="{00000000-0008-0000-0100-0000AE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6703528" y="12208438"/>
              <a:ext cx="0" cy="342254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72" name="Line 113">
              <a:extLst>
                <a:ext uri="{FF2B5EF4-FFF2-40B4-BE49-F238E27FC236}">
                  <a16:creationId xmlns:a16="http://schemas.microsoft.com/office/drawing/2014/main" id="{00000000-0008-0000-0100-0000AC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5808011" y="12549536"/>
              <a:ext cx="904787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</xdr:grpSp>
      <xdr:sp macro="" textlink="">
        <xdr:nvSpPr>
          <xdr:cNvPr id="160" name="Text Box 114">
            <a:extLst>
              <a:ext uri="{FF2B5EF4-FFF2-40B4-BE49-F238E27FC236}">
                <a16:creationId xmlns:a16="http://schemas.microsoft.com/office/drawing/2014/main" id="{00000000-0008-0000-0100-0000A0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042516" y="12024537"/>
            <a:ext cx="408576" cy="33500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50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61" name="Text Box 115">
            <a:extLst>
              <a:ext uri="{FF2B5EF4-FFF2-40B4-BE49-F238E27FC236}">
                <a16:creationId xmlns:a16="http://schemas.microsoft.com/office/drawing/2014/main" id="{00000000-0008-0000-0100-0000A1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679134" y="12262764"/>
            <a:ext cx="351566" cy="25843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30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62" name="Text Box 116">
            <a:extLst>
              <a:ext uri="{FF2B5EF4-FFF2-40B4-BE49-F238E27FC236}">
                <a16:creationId xmlns:a16="http://schemas.microsoft.com/office/drawing/2014/main" id="{00000000-0008-0000-0100-0000A2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042516" y="12347846"/>
            <a:ext cx="389573" cy="28714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50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grpSp>
        <xdr:nvGrpSpPr>
          <xdr:cNvPr id="163" name="Group 78">
            <a:extLst>
              <a:ext uri="{FF2B5EF4-FFF2-40B4-BE49-F238E27FC236}">
                <a16:creationId xmlns:a16="http://schemas.microsoft.com/office/drawing/2014/main" id="{00000000-0008-0000-0100-0000A3000000}"/>
              </a:ext>
            </a:extLst>
          </xdr:cNvPr>
          <xdr:cNvGrpSpPr>
            <a:grpSpLocks/>
          </xdr:cNvGrpSpPr>
        </xdr:nvGrpSpPr>
        <xdr:grpSpPr bwMode="auto">
          <a:xfrm>
            <a:off x="15155039" y="12097519"/>
            <a:ext cx="658712" cy="317971"/>
            <a:chOff x="1010" y="334"/>
            <a:chExt cx="63" cy="34"/>
          </a:xfrm>
        </xdr:grpSpPr>
        <xdr:sp macro="" textlink="">
          <xdr:nvSpPr>
            <xdr:cNvPr id="168" name="Rectangle 79">
              <a:extLst>
                <a:ext uri="{FF2B5EF4-FFF2-40B4-BE49-F238E27FC236}">
                  <a16:creationId xmlns:a16="http://schemas.microsoft.com/office/drawing/2014/main" id="{00000000-0008-0000-0100-0000A8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057" y="342"/>
              <a:ext cx="16" cy="9"/>
            </a:xfrm>
            <a:prstGeom prst="rect">
              <a:avLst/>
            </a:prstGeom>
            <a:noFill/>
            <a:ln w="9525">
              <a:solidFill>
                <a:srgbClr val="003366"/>
              </a:solidFill>
              <a:miter lim="800000"/>
              <a:headEnd/>
              <a:tailEnd/>
            </a:ln>
          </xdr:spPr>
        </xdr:sp>
        <xdr:sp macro="" textlink="">
          <xdr:nvSpPr>
            <xdr:cNvPr id="169" name="Line 80">
              <a:extLst>
                <a:ext uri="{FF2B5EF4-FFF2-40B4-BE49-F238E27FC236}">
                  <a16:creationId xmlns:a16="http://schemas.microsoft.com/office/drawing/2014/main" id="{00000000-0008-0000-0100-0000A9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057" y="342"/>
              <a:ext cx="16" cy="9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70" name="Text Box 81">
              <a:extLst>
                <a:ext uri="{FF2B5EF4-FFF2-40B4-BE49-F238E27FC236}">
                  <a16:creationId xmlns:a16="http://schemas.microsoft.com/office/drawing/2014/main" id="{00000000-0008-0000-0100-0000AA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10" y="334"/>
              <a:ext cx="51" cy="34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BLS 1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164" name="Group 78">
            <a:extLst>
              <a:ext uri="{FF2B5EF4-FFF2-40B4-BE49-F238E27FC236}">
                <a16:creationId xmlns:a16="http://schemas.microsoft.com/office/drawing/2014/main" id="{00000000-0008-0000-0100-0000A4000000}"/>
              </a:ext>
            </a:extLst>
          </xdr:cNvPr>
          <xdr:cNvGrpSpPr>
            <a:grpSpLocks/>
          </xdr:cNvGrpSpPr>
        </xdr:nvGrpSpPr>
        <xdr:grpSpPr bwMode="auto">
          <a:xfrm>
            <a:off x="15155039" y="12424842"/>
            <a:ext cx="658712" cy="271211"/>
            <a:chOff x="1010" y="333"/>
            <a:chExt cx="63" cy="29"/>
          </a:xfrm>
        </xdr:grpSpPr>
        <xdr:sp macro="" textlink="">
          <xdr:nvSpPr>
            <xdr:cNvPr id="165" name="Rectangle 79">
              <a:extLst>
                <a:ext uri="{FF2B5EF4-FFF2-40B4-BE49-F238E27FC236}">
                  <a16:creationId xmlns:a16="http://schemas.microsoft.com/office/drawing/2014/main" id="{00000000-0008-0000-0100-0000A5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057" y="342"/>
              <a:ext cx="16" cy="9"/>
            </a:xfrm>
            <a:prstGeom prst="rect">
              <a:avLst/>
            </a:prstGeom>
            <a:noFill/>
            <a:ln w="9525">
              <a:solidFill>
                <a:srgbClr val="003366"/>
              </a:solidFill>
              <a:miter lim="800000"/>
              <a:headEnd/>
              <a:tailEnd/>
            </a:ln>
          </xdr:spPr>
        </xdr:sp>
        <xdr:sp macro="" textlink="">
          <xdr:nvSpPr>
            <xdr:cNvPr id="166" name="Line 80">
              <a:extLst>
                <a:ext uri="{FF2B5EF4-FFF2-40B4-BE49-F238E27FC236}">
                  <a16:creationId xmlns:a16="http://schemas.microsoft.com/office/drawing/2014/main" id="{00000000-0008-0000-0100-0000A6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057" y="342"/>
              <a:ext cx="16" cy="9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67" name="Text Box 81">
              <a:extLst>
                <a:ext uri="{FF2B5EF4-FFF2-40B4-BE49-F238E27FC236}">
                  <a16:creationId xmlns:a16="http://schemas.microsoft.com/office/drawing/2014/main" id="{00000000-0008-0000-0100-0000A7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010" y="333"/>
              <a:ext cx="51" cy="2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BLS 1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 fLocksWithSheet="0"/>
  </xdr:twoCellAnchor>
  <xdr:twoCellAnchor>
    <xdr:from>
      <xdr:col>14</xdr:col>
      <xdr:colOff>159824</xdr:colOff>
      <xdr:row>73</xdr:row>
      <xdr:rowOff>28717</xdr:rowOff>
    </xdr:from>
    <xdr:to>
      <xdr:col>15</xdr:col>
      <xdr:colOff>1999270</xdr:colOff>
      <xdr:row>75</xdr:row>
      <xdr:rowOff>76342</xdr:rowOff>
    </xdr:to>
    <xdr:grpSp>
      <xdr:nvGrpSpPr>
        <xdr:cNvPr id="175" name="Gruppieren 179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GrpSpPr>
          <a:grpSpLocks/>
        </xdr:cNvGrpSpPr>
      </xdr:nvGrpSpPr>
      <xdr:grpSpPr bwMode="auto">
        <a:xfrm>
          <a:off x="11084999" y="19812142"/>
          <a:ext cx="3220571" cy="428625"/>
          <a:chOff x="7172325" y="3648075"/>
          <a:chExt cx="2327513" cy="438150"/>
        </a:xfrm>
      </xdr:grpSpPr>
      <xdr:sp macro="" textlink="">
        <xdr:nvSpPr>
          <xdr:cNvPr id="176" name="Text Box 69">
            <a:extLst>
              <a:ext uri="{FF2B5EF4-FFF2-40B4-BE49-F238E27FC236}">
                <a16:creationId xmlns:a16="http://schemas.microsoft.com/office/drawing/2014/main" id="{00000000-0008-0000-0100-0000B0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50589" y="3813598"/>
            <a:ext cx="491524" cy="27262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120</a:t>
            </a: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3366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grpSp>
        <xdr:nvGrpSpPr>
          <xdr:cNvPr id="177" name="Group 182">
            <a:extLst>
              <a:ext uri="{FF2B5EF4-FFF2-40B4-BE49-F238E27FC236}">
                <a16:creationId xmlns:a16="http://schemas.microsoft.com/office/drawing/2014/main" id="{00000000-0008-0000-0100-0000B1000000}"/>
              </a:ext>
            </a:extLst>
          </xdr:cNvPr>
          <xdr:cNvGrpSpPr>
            <a:grpSpLocks/>
          </xdr:cNvGrpSpPr>
        </xdr:nvGrpSpPr>
        <xdr:grpSpPr bwMode="auto">
          <a:xfrm>
            <a:off x="7172325" y="3648075"/>
            <a:ext cx="2327513" cy="438150"/>
            <a:chOff x="765" y="362"/>
            <a:chExt cx="244" cy="46"/>
          </a:xfrm>
        </xdr:grpSpPr>
        <xdr:sp macro="" textlink="">
          <xdr:nvSpPr>
            <xdr:cNvPr id="178" name="Line 157">
              <a:extLst>
                <a:ext uri="{FF2B5EF4-FFF2-40B4-BE49-F238E27FC236}">
                  <a16:creationId xmlns:a16="http://schemas.microsoft.com/office/drawing/2014/main" id="{00000000-0008-0000-0100-0000B2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765" y="383"/>
              <a:ext cx="173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79" name="Rectangle 163">
              <a:extLst>
                <a:ext uri="{FF2B5EF4-FFF2-40B4-BE49-F238E27FC236}">
                  <a16:creationId xmlns:a16="http://schemas.microsoft.com/office/drawing/2014/main" id="{00000000-0008-0000-0100-0000B3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923" y="378"/>
              <a:ext cx="16" cy="9"/>
            </a:xfrm>
            <a:prstGeom prst="rect">
              <a:avLst/>
            </a:prstGeom>
            <a:noFill/>
            <a:ln w="9525">
              <a:solidFill>
                <a:srgbClr val="003366"/>
              </a:solidFill>
              <a:miter lim="800000"/>
              <a:headEnd/>
              <a:tailEnd/>
            </a:ln>
          </xdr:spPr>
        </xdr:sp>
        <xdr:sp macro="" textlink="">
          <xdr:nvSpPr>
            <xdr:cNvPr id="180" name="Line 164">
              <a:extLst>
                <a:ext uri="{FF2B5EF4-FFF2-40B4-BE49-F238E27FC236}">
                  <a16:creationId xmlns:a16="http://schemas.microsoft.com/office/drawing/2014/main" id="{00000000-0008-0000-0100-0000B4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923" y="378"/>
              <a:ext cx="16" cy="9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81" name="Text Box 165">
              <a:extLst>
                <a:ext uri="{FF2B5EF4-FFF2-40B4-BE49-F238E27FC236}">
                  <a16:creationId xmlns:a16="http://schemas.microsoft.com/office/drawing/2014/main" id="{00000000-0008-0000-0100-0000B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41" y="362"/>
              <a:ext cx="68" cy="4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BLS 1       BDV 20/18 </a:t>
              </a: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 fLocksWithSheet="0"/>
  </xdr:twoCellAnchor>
  <xdr:twoCellAnchor>
    <xdr:from>
      <xdr:col>15</xdr:col>
      <xdr:colOff>2260929</xdr:colOff>
      <xdr:row>73</xdr:row>
      <xdr:rowOff>40623</xdr:rowOff>
    </xdr:from>
    <xdr:to>
      <xdr:col>17</xdr:col>
      <xdr:colOff>506088</xdr:colOff>
      <xdr:row>75</xdr:row>
      <xdr:rowOff>153242</xdr:rowOff>
    </xdr:to>
    <xdr:grpSp>
      <xdr:nvGrpSpPr>
        <xdr:cNvPr id="182" name="Gruppieren 197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GrpSpPr>
          <a:grpSpLocks/>
        </xdr:cNvGrpSpPr>
      </xdr:nvGrpSpPr>
      <xdr:grpSpPr bwMode="auto">
        <a:xfrm>
          <a:off x="14567229" y="19824048"/>
          <a:ext cx="3045759" cy="493619"/>
          <a:chOff x="9762653" y="5248275"/>
          <a:chExt cx="2273017" cy="514350"/>
        </a:xfrm>
      </xdr:grpSpPr>
      <xdr:sp macro="" textlink="">
        <xdr:nvSpPr>
          <xdr:cNvPr id="183" name="Text Box 69">
            <a:extLst>
              <a:ext uri="{FF2B5EF4-FFF2-40B4-BE49-F238E27FC236}">
                <a16:creationId xmlns:a16="http://schemas.microsoft.com/office/drawing/2014/main" id="{00000000-0008-0000-0100-0000B7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972860" y="5374436"/>
            <a:ext cx="480980" cy="2717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120</a:t>
            </a: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3366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84" name="Line 157">
            <a:extLst>
              <a:ext uri="{FF2B5EF4-FFF2-40B4-BE49-F238E27FC236}">
                <a16:creationId xmlns:a16="http://schemas.microsoft.com/office/drawing/2014/main" id="{00000000-0008-0000-0100-0000B8000000}"/>
              </a:ext>
            </a:extLst>
          </xdr:cNvPr>
          <xdr:cNvSpPr>
            <a:spLocks noChangeShapeType="1"/>
          </xdr:cNvSpPr>
        </xdr:nvSpPr>
        <xdr:spPr bwMode="auto">
          <a:xfrm>
            <a:off x="10385425" y="5410200"/>
            <a:ext cx="1650245" cy="0"/>
          </a:xfrm>
          <a:prstGeom prst="line">
            <a:avLst/>
          </a:prstGeom>
          <a:noFill/>
          <a:ln w="9525">
            <a:solidFill>
              <a:srgbClr val="003366"/>
            </a:solidFill>
            <a:round/>
            <a:headEnd/>
            <a:tailEnd/>
          </a:ln>
        </xdr:spPr>
      </xdr:sp>
      <xdr:grpSp>
        <xdr:nvGrpSpPr>
          <xdr:cNvPr id="185" name="Group 70">
            <a:extLst>
              <a:ext uri="{FF2B5EF4-FFF2-40B4-BE49-F238E27FC236}">
                <a16:creationId xmlns:a16="http://schemas.microsoft.com/office/drawing/2014/main" id="{00000000-0008-0000-0100-0000B9000000}"/>
              </a:ext>
            </a:extLst>
          </xdr:cNvPr>
          <xdr:cNvGrpSpPr>
            <a:grpSpLocks/>
          </xdr:cNvGrpSpPr>
        </xdr:nvGrpSpPr>
        <xdr:grpSpPr bwMode="auto">
          <a:xfrm>
            <a:off x="9762653" y="5248275"/>
            <a:ext cx="778349" cy="514350"/>
            <a:chOff x="1147" y="335"/>
            <a:chExt cx="75" cy="54"/>
          </a:xfrm>
        </xdr:grpSpPr>
        <xdr:sp macro="" textlink="">
          <xdr:nvSpPr>
            <xdr:cNvPr id="186" name="Line 71">
              <a:extLst>
                <a:ext uri="{FF2B5EF4-FFF2-40B4-BE49-F238E27FC236}">
                  <a16:creationId xmlns:a16="http://schemas.microsoft.com/office/drawing/2014/main" id="{00000000-0008-0000-0100-0000BA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211" y="347"/>
              <a:ext cx="9" cy="1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187" name="Text Box 72">
              <a:extLst>
                <a:ext uri="{FF2B5EF4-FFF2-40B4-BE49-F238E27FC236}">
                  <a16:creationId xmlns:a16="http://schemas.microsoft.com/office/drawing/2014/main" id="{00000000-0008-0000-0100-0000BB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47" y="335"/>
              <a:ext cx="75" cy="54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BLS 2</a:t>
              </a:r>
            </a:p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BDV 20/18</a:t>
              </a: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 fLocksWithSheet="0"/>
  </xdr:twoCellAnchor>
  <xdr:twoCellAnchor>
    <xdr:from>
      <xdr:col>16</xdr:col>
      <xdr:colOff>118806</xdr:colOff>
      <xdr:row>28</xdr:row>
      <xdr:rowOff>102581</xdr:rowOff>
    </xdr:from>
    <xdr:to>
      <xdr:col>16</xdr:col>
      <xdr:colOff>361769</xdr:colOff>
      <xdr:row>28</xdr:row>
      <xdr:rowOff>402046</xdr:rowOff>
    </xdr:to>
    <xdr:grpSp>
      <xdr:nvGrpSpPr>
        <xdr:cNvPr id="188" name="Gruppieren 282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GrpSpPr>
          <a:grpSpLocks/>
        </xdr:cNvGrpSpPr>
      </xdr:nvGrpSpPr>
      <xdr:grpSpPr bwMode="auto">
        <a:xfrm>
          <a:off x="15063531" y="8465531"/>
          <a:ext cx="242963" cy="299465"/>
          <a:chOff x="11442844" y="1793875"/>
          <a:chExt cx="403512" cy="303864"/>
        </a:xfrm>
      </xdr:grpSpPr>
      <xdr:grpSp>
        <xdr:nvGrpSpPr>
          <xdr:cNvPr id="189" name="Gruppieren 280">
            <a:extLst>
              <a:ext uri="{FF2B5EF4-FFF2-40B4-BE49-F238E27FC236}">
                <a16:creationId xmlns:a16="http://schemas.microsoft.com/office/drawing/2014/main" id="{00000000-0008-0000-0100-0000BD000000}"/>
              </a:ext>
            </a:extLst>
          </xdr:cNvPr>
          <xdr:cNvGrpSpPr>
            <a:grpSpLocks/>
          </xdr:cNvGrpSpPr>
        </xdr:nvGrpSpPr>
        <xdr:grpSpPr bwMode="auto">
          <a:xfrm>
            <a:off x="11528425" y="1793875"/>
            <a:ext cx="257175" cy="98425"/>
            <a:chOff x="11249025" y="1692275"/>
            <a:chExt cx="1019175" cy="555625"/>
          </a:xfrm>
        </xdr:grpSpPr>
        <xdr:sp macro="" textlink="">
          <xdr:nvSpPr>
            <xdr:cNvPr id="191" name="Rectangle 163">
              <a:extLst>
                <a:ext uri="{FF2B5EF4-FFF2-40B4-BE49-F238E27FC236}">
                  <a16:creationId xmlns:a16="http://schemas.microsoft.com/office/drawing/2014/main" id="{00000000-0008-0000-0100-0000BF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249025" y="1692275"/>
              <a:ext cx="1006475" cy="555625"/>
            </a:xfrm>
            <a:prstGeom prst="rect">
              <a:avLst/>
            </a:prstGeom>
            <a:solidFill>
              <a:srgbClr val="FFFF00"/>
            </a:solidFill>
            <a:ln w="9525">
              <a:solidFill>
                <a:srgbClr val="003366"/>
              </a:solidFill>
              <a:miter lim="800000"/>
              <a:headEnd/>
              <a:tailEnd/>
            </a:ln>
          </xdr:spPr>
        </xdr:sp>
        <xdr:cxnSp macro="">
          <xdr:nvCxnSpPr>
            <xdr:cNvPr id="192" name="Gerade Verbindung 269">
              <a:extLst>
                <a:ext uri="{FF2B5EF4-FFF2-40B4-BE49-F238E27FC236}">
                  <a16:creationId xmlns:a16="http://schemas.microsoft.com/office/drawing/2014/main" id="{00000000-0008-0000-0100-0000C0000000}"/>
                </a:ext>
              </a:extLst>
            </xdr:cNvPr>
            <xdr:cNvCxnSpPr>
              <a:cxnSpLocks noChangeShapeType="1"/>
            </xdr:cNvCxnSpPr>
          </xdr:nvCxnSpPr>
          <xdr:spPr bwMode="auto">
            <a:xfrm>
              <a:off x="11249025" y="1703388"/>
              <a:ext cx="981075" cy="544512"/>
            </a:xfrm>
            <a:prstGeom prst="line">
              <a:avLst/>
            </a:prstGeom>
            <a:noFill/>
            <a:ln w="9525" algn="ctr">
              <a:solidFill>
                <a:srgbClr val="003366"/>
              </a:solidFill>
              <a:round/>
              <a:headEnd/>
              <a:tailEnd/>
            </a:ln>
          </xdr:spPr>
        </xdr:cxnSp>
        <xdr:cxnSp macro="">
          <xdr:nvCxnSpPr>
            <xdr:cNvPr id="193" name="Gerade Verbindung 276">
              <a:extLst>
                <a:ext uri="{FF2B5EF4-FFF2-40B4-BE49-F238E27FC236}">
                  <a16:creationId xmlns:a16="http://schemas.microsoft.com/office/drawing/2014/main" id="{00000000-0008-0000-0100-0000C1000000}"/>
                </a:ext>
              </a:extLst>
            </xdr:cNvPr>
            <xdr:cNvCxnSpPr>
              <a:cxnSpLocks noChangeShapeType="1"/>
            </xdr:cNvCxnSpPr>
          </xdr:nvCxnSpPr>
          <xdr:spPr bwMode="auto">
            <a:xfrm flipV="1">
              <a:off x="11264900" y="1701800"/>
              <a:ext cx="1003300" cy="546100"/>
            </a:xfrm>
            <a:prstGeom prst="line">
              <a:avLst/>
            </a:prstGeom>
            <a:noFill/>
            <a:ln w="9525" algn="ctr">
              <a:solidFill>
                <a:srgbClr val="003366"/>
              </a:solidFill>
              <a:round/>
              <a:headEnd/>
              <a:tailEnd/>
            </a:ln>
          </xdr:spPr>
        </xdr:cxnSp>
      </xdr:grpSp>
      <xdr:sp macro="" textlink="">
        <xdr:nvSpPr>
          <xdr:cNvPr id="190" name="Text Box 750">
            <a:extLst>
              <a:ext uri="{FF2B5EF4-FFF2-40B4-BE49-F238E27FC236}">
                <a16:creationId xmlns:a16="http://schemas.microsoft.com/office/drawing/2014/main" id="{00000000-0008-0000-0100-0000BE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442844" y="1891364"/>
            <a:ext cx="403512" cy="2063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strike="noStrike">
                <a:solidFill>
                  <a:srgbClr val="003366"/>
                </a:solidFill>
                <a:latin typeface="Arial" pitchFamily="34" charset="0"/>
                <a:cs typeface="Arial" pitchFamily="34" charset="0"/>
              </a:rPr>
              <a:t>X</a:t>
            </a:r>
            <a:endParaRPr lang="de-CH" sz="12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endParaRPr>
          </a:p>
          <a:p>
            <a:pPr algn="l" rtl="0">
              <a:defRPr sz="1000"/>
            </a:pPr>
            <a:endParaRPr lang="de-CH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 fLocksWithSheet="0"/>
  </xdr:twoCellAnchor>
  <xdr:twoCellAnchor>
    <xdr:from>
      <xdr:col>14</xdr:col>
      <xdr:colOff>152680</xdr:colOff>
      <xdr:row>77</xdr:row>
      <xdr:rowOff>35161</xdr:rowOff>
    </xdr:from>
    <xdr:to>
      <xdr:col>15</xdr:col>
      <xdr:colOff>1992126</xdr:colOff>
      <xdr:row>79</xdr:row>
      <xdr:rowOff>82786</xdr:rowOff>
    </xdr:to>
    <xdr:grpSp>
      <xdr:nvGrpSpPr>
        <xdr:cNvPr id="247" name="Gruppieren 179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GrpSpPr>
          <a:grpSpLocks/>
        </xdr:cNvGrpSpPr>
      </xdr:nvGrpSpPr>
      <xdr:grpSpPr bwMode="auto">
        <a:xfrm>
          <a:off x="11077855" y="20580586"/>
          <a:ext cx="3220571" cy="428625"/>
          <a:chOff x="7172325" y="3648075"/>
          <a:chExt cx="2327513" cy="438150"/>
        </a:xfrm>
      </xdr:grpSpPr>
      <xdr:sp macro="" textlink="">
        <xdr:nvSpPr>
          <xdr:cNvPr id="248" name="Text Box 69">
            <a:extLst>
              <a:ext uri="{FF2B5EF4-FFF2-40B4-BE49-F238E27FC236}">
                <a16:creationId xmlns:a16="http://schemas.microsoft.com/office/drawing/2014/main" id="{00000000-0008-0000-0100-0000F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50589" y="3813598"/>
            <a:ext cx="491524" cy="27262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grpSp>
        <xdr:nvGrpSpPr>
          <xdr:cNvPr id="249" name="Group 182">
            <a:extLst>
              <a:ext uri="{FF2B5EF4-FFF2-40B4-BE49-F238E27FC236}">
                <a16:creationId xmlns:a16="http://schemas.microsoft.com/office/drawing/2014/main" id="{00000000-0008-0000-0100-0000F9000000}"/>
              </a:ext>
            </a:extLst>
          </xdr:cNvPr>
          <xdr:cNvGrpSpPr>
            <a:grpSpLocks/>
          </xdr:cNvGrpSpPr>
        </xdr:nvGrpSpPr>
        <xdr:grpSpPr bwMode="auto">
          <a:xfrm>
            <a:off x="7172325" y="3648075"/>
            <a:ext cx="2327513" cy="438150"/>
            <a:chOff x="765" y="362"/>
            <a:chExt cx="244" cy="46"/>
          </a:xfrm>
        </xdr:grpSpPr>
        <xdr:sp macro="" textlink="">
          <xdr:nvSpPr>
            <xdr:cNvPr id="250" name="Line 157">
              <a:extLst>
                <a:ext uri="{FF2B5EF4-FFF2-40B4-BE49-F238E27FC236}">
                  <a16:creationId xmlns:a16="http://schemas.microsoft.com/office/drawing/2014/main" id="{00000000-0008-0000-0100-0000FA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765" y="383"/>
              <a:ext cx="173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251" name="Rectangle 163">
              <a:extLst>
                <a:ext uri="{FF2B5EF4-FFF2-40B4-BE49-F238E27FC236}">
                  <a16:creationId xmlns:a16="http://schemas.microsoft.com/office/drawing/2014/main" id="{00000000-0008-0000-0100-0000FB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923" y="378"/>
              <a:ext cx="16" cy="9"/>
            </a:xfrm>
            <a:prstGeom prst="rect">
              <a:avLst/>
            </a:prstGeom>
            <a:noFill/>
            <a:ln w="9525">
              <a:solidFill>
                <a:srgbClr val="003366"/>
              </a:solidFill>
              <a:miter lim="800000"/>
              <a:headEnd/>
              <a:tailEnd/>
            </a:ln>
          </xdr:spPr>
        </xdr:sp>
        <xdr:sp macro="" textlink="">
          <xdr:nvSpPr>
            <xdr:cNvPr id="252" name="Line 164">
              <a:extLst>
                <a:ext uri="{FF2B5EF4-FFF2-40B4-BE49-F238E27FC236}">
                  <a16:creationId xmlns:a16="http://schemas.microsoft.com/office/drawing/2014/main" id="{00000000-0008-0000-0100-0000FC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923" y="378"/>
              <a:ext cx="16" cy="9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253" name="Text Box 165">
              <a:extLst>
                <a:ext uri="{FF2B5EF4-FFF2-40B4-BE49-F238E27FC236}">
                  <a16:creationId xmlns:a16="http://schemas.microsoft.com/office/drawing/2014/main" id="{00000000-0008-0000-0100-0000FD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41" y="362"/>
              <a:ext cx="68" cy="4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BLS 1       BDV 18/20 </a:t>
              </a:r>
              <a:endParaRPr lang="de-CH" sz="12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2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 fLocksWithSheet="0"/>
  </xdr:twoCellAnchor>
  <xdr:twoCellAnchor>
    <xdr:from>
      <xdr:col>15</xdr:col>
      <xdr:colOff>2263310</xdr:colOff>
      <xdr:row>77</xdr:row>
      <xdr:rowOff>37542</xdr:rowOff>
    </xdr:from>
    <xdr:to>
      <xdr:col>17</xdr:col>
      <xdr:colOff>515472</xdr:colOff>
      <xdr:row>79</xdr:row>
      <xdr:rowOff>161367</xdr:rowOff>
    </xdr:to>
    <xdr:grpSp>
      <xdr:nvGrpSpPr>
        <xdr:cNvPr id="254" name="Gruppieren 197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GrpSpPr>
          <a:grpSpLocks/>
        </xdr:cNvGrpSpPr>
      </xdr:nvGrpSpPr>
      <xdr:grpSpPr bwMode="auto">
        <a:xfrm>
          <a:off x="14569610" y="20582967"/>
          <a:ext cx="3052762" cy="504825"/>
          <a:chOff x="9762653" y="5248275"/>
          <a:chExt cx="2273017" cy="514350"/>
        </a:xfrm>
      </xdr:grpSpPr>
      <xdr:sp macro="" textlink="">
        <xdr:nvSpPr>
          <xdr:cNvPr id="255" name="Text Box 69">
            <a:extLst>
              <a:ext uri="{FF2B5EF4-FFF2-40B4-BE49-F238E27FC236}">
                <a16:creationId xmlns:a16="http://schemas.microsoft.com/office/drawing/2014/main" id="{00000000-0008-0000-0100-0000FF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972860" y="5374436"/>
            <a:ext cx="480980" cy="2717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256" name="Line 157">
            <a:extLst>
              <a:ext uri="{FF2B5EF4-FFF2-40B4-BE49-F238E27FC236}">
                <a16:creationId xmlns:a16="http://schemas.microsoft.com/office/drawing/2014/main" id="{00000000-0008-0000-0100-000000010000}"/>
              </a:ext>
            </a:extLst>
          </xdr:cNvPr>
          <xdr:cNvSpPr>
            <a:spLocks noChangeShapeType="1"/>
          </xdr:cNvSpPr>
        </xdr:nvSpPr>
        <xdr:spPr bwMode="auto">
          <a:xfrm>
            <a:off x="10385425" y="5410200"/>
            <a:ext cx="1650245" cy="0"/>
          </a:xfrm>
          <a:prstGeom prst="line">
            <a:avLst/>
          </a:prstGeom>
          <a:noFill/>
          <a:ln w="9525">
            <a:solidFill>
              <a:srgbClr val="003366"/>
            </a:solidFill>
            <a:round/>
            <a:headEnd/>
            <a:tailEnd/>
          </a:ln>
        </xdr:spPr>
      </xdr:sp>
      <xdr:grpSp>
        <xdr:nvGrpSpPr>
          <xdr:cNvPr id="257" name="Group 70">
            <a:extLst>
              <a:ext uri="{FF2B5EF4-FFF2-40B4-BE49-F238E27FC236}">
                <a16:creationId xmlns:a16="http://schemas.microsoft.com/office/drawing/2014/main" id="{00000000-0008-0000-0100-000001010000}"/>
              </a:ext>
            </a:extLst>
          </xdr:cNvPr>
          <xdr:cNvGrpSpPr>
            <a:grpSpLocks/>
          </xdr:cNvGrpSpPr>
        </xdr:nvGrpSpPr>
        <xdr:grpSpPr bwMode="auto">
          <a:xfrm>
            <a:off x="9762653" y="5248275"/>
            <a:ext cx="778349" cy="514350"/>
            <a:chOff x="1147" y="335"/>
            <a:chExt cx="75" cy="54"/>
          </a:xfrm>
        </xdr:grpSpPr>
        <xdr:sp macro="" textlink="">
          <xdr:nvSpPr>
            <xdr:cNvPr id="258" name="Line 71">
              <a:extLst>
                <a:ext uri="{FF2B5EF4-FFF2-40B4-BE49-F238E27FC236}">
                  <a16:creationId xmlns:a16="http://schemas.microsoft.com/office/drawing/2014/main" id="{00000000-0008-0000-0100-00000201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1211" y="347"/>
              <a:ext cx="9" cy="1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259" name="Text Box 72">
              <a:extLst>
                <a:ext uri="{FF2B5EF4-FFF2-40B4-BE49-F238E27FC236}">
                  <a16:creationId xmlns:a16="http://schemas.microsoft.com/office/drawing/2014/main" id="{00000000-0008-0000-0100-000003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47" y="335"/>
              <a:ext cx="75" cy="54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BLS 2</a:t>
              </a:r>
            </a:p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BDV 18/20</a:t>
              </a: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328</xdr:row>
          <xdr:rowOff>0</xdr:rowOff>
        </xdr:from>
        <xdr:to>
          <xdr:col>6</xdr:col>
          <xdr:colOff>200025</xdr:colOff>
          <xdr:row>335</xdr:row>
          <xdr:rowOff>180975</xdr:rowOff>
        </xdr:to>
        <xdr:sp macro="" textlink="">
          <xdr:nvSpPr>
            <xdr:cNvPr id="16385" name="CheckBox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1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328</xdr:row>
          <xdr:rowOff>0</xdr:rowOff>
        </xdr:from>
        <xdr:to>
          <xdr:col>6</xdr:col>
          <xdr:colOff>200025</xdr:colOff>
          <xdr:row>335</xdr:row>
          <xdr:rowOff>171450</xdr:rowOff>
        </xdr:to>
        <xdr:sp macro="" textlink="">
          <xdr:nvSpPr>
            <xdr:cNvPr id="16386" name="CheckBox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1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328</xdr:row>
          <xdr:rowOff>0</xdr:rowOff>
        </xdr:from>
        <xdr:to>
          <xdr:col>6</xdr:col>
          <xdr:colOff>200025</xdr:colOff>
          <xdr:row>335</xdr:row>
          <xdr:rowOff>171450</xdr:rowOff>
        </xdr:to>
        <xdr:sp macro="" textlink="">
          <xdr:nvSpPr>
            <xdr:cNvPr id="16387" name="CheckBox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1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328</xdr:row>
          <xdr:rowOff>0</xdr:rowOff>
        </xdr:from>
        <xdr:to>
          <xdr:col>6</xdr:col>
          <xdr:colOff>200025</xdr:colOff>
          <xdr:row>335</xdr:row>
          <xdr:rowOff>171450</xdr:rowOff>
        </xdr:to>
        <xdr:sp macro="" textlink="">
          <xdr:nvSpPr>
            <xdr:cNvPr id="16388" name="CheckBox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1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560295</xdr:colOff>
      <xdr:row>0</xdr:row>
      <xdr:rowOff>201707</xdr:rowOff>
    </xdr:from>
    <xdr:to>
      <xdr:col>15</xdr:col>
      <xdr:colOff>201705</xdr:colOff>
      <xdr:row>1</xdr:row>
      <xdr:rowOff>201084</xdr:rowOff>
    </xdr:to>
    <xdr:sp macro="" textlink="">
      <xdr:nvSpPr>
        <xdr:cNvPr id="264" name="Textfeld 31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8487212" y="201707"/>
          <a:ext cx="2636493" cy="274544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1100" b="1">
              <a:latin typeface="Arial" panose="020B0604020202020204" pitchFamily="34" charset="0"/>
              <a:cs typeface="Arial" panose="020B0604020202020204" pitchFamily="34" charset="0"/>
            </a:rPr>
            <a:t>cellules grises = cellules à remplir</a:t>
          </a:r>
        </a:p>
      </xdr:txBody>
    </xdr:sp>
    <xdr:clientData/>
  </xdr:twoCellAnchor>
  <xdr:twoCellAnchor>
    <xdr:from>
      <xdr:col>9</xdr:col>
      <xdr:colOff>235324</xdr:colOff>
      <xdr:row>0</xdr:row>
      <xdr:rowOff>99170</xdr:rowOff>
    </xdr:from>
    <xdr:to>
      <xdr:col>11</xdr:col>
      <xdr:colOff>613642</xdr:colOff>
      <xdr:row>1</xdr:row>
      <xdr:rowOff>56030</xdr:rowOff>
    </xdr:to>
    <xdr:grpSp>
      <xdr:nvGrpSpPr>
        <xdr:cNvPr id="265" name="Gruppieren 32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GrpSpPr/>
      </xdr:nvGrpSpPr>
      <xdr:grpSpPr>
        <a:xfrm>
          <a:off x="6864724" y="99170"/>
          <a:ext cx="1864218" cy="233085"/>
          <a:chOff x="5957909" y="95250"/>
          <a:chExt cx="1660836" cy="208749"/>
        </a:xfrm>
      </xdr:grpSpPr>
      <xdr:grpSp>
        <xdr:nvGrpSpPr>
          <xdr:cNvPr id="266" name="Group 2">
            <a:extLst>
              <a:ext uri="{FF2B5EF4-FFF2-40B4-BE49-F238E27FC236}">
                <a16:creationId xmlns:a16="http://schemas.microsoft.com/office/drawing/2014/main" id="{00000000-0008-0000-0100-00000A010000}"/>
              </a:ext>
            </a:extLst>
          </xdr:cNvPr>
          <xdr:cNvGrpSpPr>
            <a:grpSpLocks/>
          </xdr:cNvGrpSpPr>
        </xdr:nvGrpSpPr>
        <xdr:grpSpPr bwMode="auto">
          <a:xfrm>
            <a:off x="5957909" y="95250"/>
            <a:ext cx="845706" cy="208749"/>
            <a:chOff x="8791" y="610"/>
            <a:chExt cx="1426" cy="327"/>
          </a:xfrm>
        </xdr:grpSpPr>
        <xdr:sp macro="" textlink="">
          <xdr:nvSpPr>
            <xdr:cNvPr id="287" name="Freeform 4">
              <a:extLst>
                <a:ext uri="{FF2B5EF4-FFF2-40B4-BE49-F238E27FC236}">
                  <a16:creationId xmlns:a16="http://schemas.microsoft.com/office/drawing/2014/main" id="{00000000-0008-0000-0100-00001F010000}"/>
                </a:ext>
              </a:extLst>
            </xdr:cNvPr>
            <xdr:cNvSpPr>
              <a:spLocks/>
            </xdr:cNvSpPr>
          </xdr:nvSpPr>
          <xdr:spPr bwMode="auto">
            <a:xfrm>
              <a:off x="9304" y="795"/>
              <a:ext cx="64" cy="37"/>
            </a:xfrm>
            <a:custGeom>
              <a:avLst/>
              <a:gdLst>
                <a:gd name="T0" fmla="*/ 9 w 64"/>
                <a:gd name="T1" fmla="*/ 0 h 37"/>
                <a:gd name="T2" fmla="*/ 21 w 64"/>
                <a:gd name="T3" fmla="*/ 0 h 37"/>
                <a:gd name="T4" fmla="*/ 24 w 64"/>
                <a:gd name="T5" fmla="*/ 0 h 37"/>
                <a:gd name="T6" fmla="*/ 64 w 64"/>
                <a:gd name="T7" fmla="*/ 13 h 37"/>
                <a:gd name="T8" fmla="*/ 64 w 64"/>
                <a:gd name="T9" fmla="*/ 16 h 37"/>
                <a:gd name="T10" fmla="*/ 13 w 64"/>
                <a:gd name="T11" fmla="*/ 37 h 37"/>
                <a:gd name="T12" fmla="*/ 0 w 64"/>
                <a:gd name="T13" fmla="*/ 37 h 37"/>
                <a:gd name="T14" fmla="*/ 9 w 64"/>
                <a:gd name="T15" fmla="*/ 0 h 37"/>
                <a:gd name="T16" fmla="*/ 0 60000 65536"/>
                <a:gd name="T17" fmla="*/ 0 60000 65536"/>
                <a:gd name="T18" fmla="*/ 0 60000 65536"/>
                <a:gd name="T19" fmla="*/ 0 60000 65536"/>
                <a:gd name="T20" fmla="*/ 0 60000 65536"/>
                <a:gd name="T21" fmla="*/ 0 60000 65536"/>
                <a:gd name="T22" fmla="*/ 0 60000 65536"/>
                <a:gd name="T23" fmla="*/ 0 60000 65536"/>
                <a:gd name="T24" fmla="*/ 0 w 64"/>
                <a:gd name="T25" fmla="*/ 0 h 37"/>
                <a:gd name="T26" fmla="*/ 64 w 64"/>
                <a:gd name="T27" fmla="*/ 37 h 37"/>
              </a:gdLst>
              <a:ahLst/>
              <a:cxnLst>
                <a:cxn ang="T16">
                  <a:pos x="T0" y="T1"/>
                </a:cxn>
                <a:cxn ang="T17">
                  <a:pos x="T2" y="T3"/>
                </a:cxn>
                <a:cxn ang="T18">
                  <a:pos x="T4" y="T5"/>
                </a:cxn>
                <a:cxn ang="T19">
                  <a:pos x="T6" y="T7"/>
                </a:cxn>
                <a:cxn ang="T20">
                  <a:pos x="T8" y="T9"/>
                </a:cxn>
                <a:cxn ang="T21">
                  <a:pos x="T10" y="T11"/>
                </a:cxn>
                <a:cxn ang="T22">
                  <a:pos x="T12" y="T13"/>
                </a:cxn>
                <a:cxn ang="T23">
                  <a:pos x="T14" y="T15"/>
                </a:cxn>
              </a:cxnLst>
              <a:rect l="T24" t="T25" r="T26" b="T27"/>
              <a:pathLst>
                <a:path w="64" h="37">
                  <a:moveTo>
                    <a:pt x="9" y="0"/>
                  </a:moveTo>
                  <a:lnTo>
                    <a:pt x="21" y="0"/>
                  </a:lnTo>
                  <a:lnTo>
                    <a:pt x="24" y="0"/>
                  </a:lnTo>
                  <a:lnTo>
                    <a:pt x="64" y="13"/>
                  </a:lnTo>
                  <a:lnTo>
                    <a:pt x="64" y="16"/>
                  </a:lnTo>
                  <a:lnTo>
                    <a:pt x="13" y="37"/>
                  </a:lnTo>
                  <a:lnTo>
                    <a:pt x="0" y="37"/>
                  </a:lnTo>
                  <a:lnTo>
                    <a:pt x="9" y="0"/>
                  </a:lnTo>
                  <a:close/>
                </a:path>
              </a:pathLst>
            </a:custGeom>
            <a:solidFill>
              <a:srgbClr val="D30026"/>
            </a:solidFill>
            <a:ln w="9525">
              <a:noFill/>
              <a:round/>
              <a:headEnd/>
              <a:tailEnd/>
            </a:ln>
          </xdr:spPr>
        </xdr:sp>
        <xdr:grpSp>
          <xdr:nvGrpSpPr>
            <xdr:cNvPr id="288" name="Group 5">
              <a:extLst>
                <a:ext uri="{FF2B5EF4-FFF2-40B4-BE49-F238E27FC236}">
                  <a16:creationId xmlns:a16="http://schemas.microsoft.com/office/drawing/2014/main" id="{00000000-0008-0000-0100-000020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9092" y="620"/>
              <a:ext cx="1115" cy="307"/>
              <a:chOff x="9092" y="620"/>
              <a:chExt cx="1115" cy="307"/>
            </a:xfrm>
          </xdr:grpSpPr>
          <xdr:sp macro="" textlink="">
            <xdr:nvSpPr>
              <xdr:cNvPr id="291" name="Rectangle 6">
                <a:extLst>
                  <a:ext uri="{FF2B5EF4-FFF2-40B4-BE49-F238E27FC236}">
                    <a16:creationId xmlns:a16="http://schemas.microsoft.com/office/drawing/2014/main" id="{00000000-0008-0000-0100-000023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126" y="620"/>
                <a:ext cx="81" cy="307"/>
              </a:xfrm>
              <a:prstGeom prst="rect">
                <a:avLst/>
              </a:prstGeom>
              <a:solidFill>
                <a:srgbClr val="D30026"/>
              </a:solidFill>
              <a:ln w="9525">
                <a:noFill/>
                <a:miter lim="800000"/>
                <a:headEnd/>
                <a:tailEnd/>
              </a:ln>
            </xdr:spPr>
          </xdr:sp>
          <xdr:sp macro="" textlink="">
            <xdr:nvSpPr>
              <xdr:cNvPr id="292" name="Freeform 7">
                <a:extLst>
                  <a:ext uri="{FF2B5EF4-FFF2-40B4-BE49-F238E27FC236}">
                    <a16:creationId xmlns:a16="http://schemas.microsoft.com/office/drawing/2014/main" id="{00000000-0008-0000-0100-000024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112" y="723"/>
                <a:ext cx="14" cy="204"/>
              </a:xfrm>
              <a:custGeom>
                <a:avLst/>
                <a:gdLst>
                  <a:gd name="T0" fmla="*/ 14 w 14"/>
                  <a:gd name="T1" fmla="*/ 204 h 204"/>
                  <a:gd name="T2" fmla="*/ 14 w 14"/>
                  <a:gd name="T3" fmla="*/ 204 h 204"/>
                  <a:gd name="T4" fmla="*/ 0 w 14"/>
                  <a:gd name="T5" fmla="*/ 204 h 204"/>
                  <a:gd name="T6" fmla="*/ 0 w 14"/>
                  <a:gd name="T7" fmla="*/ 42 h 204"/>
                  <a:gd name="T8" fmla="*/ 13 w 14"/>
                  <a:gd name="T9" fmla="*/ 8 h 204"/>
                  <a:gd name="T10" fmla="*/ 14 w 14"/>
                  <a:gd name="T11" fmla="*/ 0 h 204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14"/>
                  <a:gd name="T19" fmla="*/ 0 h 204"/>
                  <a:gd name="T20" fmla="*/ 14 w 14"/>
                  <a:gd name="T21" fmla="*/ 204 h 204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14" h="204">
                    <a:moveTo>
                      <a:pt x="14" y="204"/>
                    </a:moveTo>
                    <a:lnTo>
                      <a:pt x="14" y="204"/>
                    </a:lnTo>
                    <a:lnTo>
                      <a:pt x="0" y="204"/>
                    </a:lnTo>
                    <a:lnTo>
                      <a:pt x="0" y="42"/>
                    </a:lnTo>
                    <a:lnTo>
                      <a:pt x="13" y="8"/>
                    </a:lnTo>
                    <a:lnTo>
                      <a:pt x="14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93" name="Freeform 8">
                <a:extLst>
                  <a:ext uri="{FF2B5EF4-FFF2-40B4-BE49-F238E27FC236}">
                    <a16:creationId xmlns:a16="http://schemas.microsoft.com/office/drawing/2014/main" id="{00000000-0008-0000-0100-000025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815" y="620"/>
                <a:ext cx="311" cy="266"/>
              </a:xfrm>
              <a:custGeom>
                <a:avLst/>
                <a:gdLst>
                  <a:gd name="T0" fmla="*/ 311 w 311"/>
                  <a:gd name="T1" fmla="*/ 103 h 266"/>
                  <a:gd name="T2" fmla="*/ 272 w 311"/>
                  <a:gd name="T3" fmla="*/ 52 h 266"/>
                  <a:gd name="T4" fmla="*/ 208 w 311"/>
                  <a:gd name="T5" fmla="*/ 41 h 266"/>
                  <a:gd name="T6" fmla="*/ 198 w 311"/>
                  <a:gd name="T7" fmla="*/ 41 h 266"/>
                  <a:gd name="T8" fmla="*/ 59 w 311"/>
                  <a:gd name="T9" fmla="*/ 41 h 266"/>
                  <a:gd name="T10" fmla="*/ 0 w 311"/>
                  <a:gd name="T11" fmla="*/ 266 h 266"/>
                  <a:gd name="T12" fmla="*/ 0 w 311"/>
                  <a:gd name="T13" fmla="*/ 0 h 266"/>
                  <a:gd name="T14" fmla="*/ 311 w 311"/>
                  <a:gd name="T15" fmla="*/ 0 h 266"/>
                  <a:gd name="T16" fmla="*/ 311 w 311"/>
                  <a:gd name="T17" fmla="*/ 0 h 266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60000 65536"/>
                  <a:gd name="T25" fmla="*/ 0 60000 65536"/>
                  <a:gd name="T26" fmla="*/ 0 60000 65536"/>
                  <a:gd name="T27" fmla="*/ 0 w 311"/>
                  <a:gd name="T28" fmla="*/ 0 h 266"/>
                  <a:gd name="T29" fmla="*/ 311 w 311"/>
                  <a:gd name="T30" fmla="*/ 266 h 266"/>
                </a:gdLst>
                <a:ahLst/>
                <a:cxnLst>
                  <a:cxn ang="T18">
                    <a:pos x="T0" y="T1"/>
                  </a:cxn>
                  <a:cxn ang="T19">
                    <a:pos x="T2" y="T3"/>
                  </a:cxn>
                  <a:cxn ang="T20">
                    <a:pos x="T4" y="T5"/>
                  </a:cxn>
                  <a:cxn ang="T21">
                    <a:pos x="T6" y="T7"/>
                  </a:cxn>
                  <a:cxn ang="T22">
                    <a:pos x="T8" y="T9"/>
                  </a:cxn>
                  <a:cxn ang="T23">
                    <a:pos x="T10" y="T11"/>
                  </a:cxn>
                  <a:cxn ang="T24">
                    <a:pos x="T12" y="T13"/>
                  </a:cxn>
                  <a:cxn ang="T25">
                    <a:pos x="T14" y="T15"/>
                  </a:cxn>
                  <a:cxn ang="T26">
                    <a:pos x="T16" y="T17"/>
                  </a:cxn>
                </a:cxnLst>
                <a:rect l="T27" t="T28" r="T29" b="T30"/>
                <a:pathLst>
                  <a:path w="311" h="266">
                    <a:moveTo>
                      <a:pt x="311" y="103"/>
                    </a:moveTo>
                    <a:lnTo>
                      <a:pt x="272" y="52"/>
                    </a:lnTo>
                    <a:lnTo>
                      <a:pt x="208" y="41"/>
                    </a:lnTo>
                    <a:lnTo>
                      <a:pt x="198" y="41"/>
                    </a:lnTo>
                    <a:lnTo>
                      <a:pt x="59" y="41"/>
                    </a:lnTo>
                    <a:lnTo>
                      <a:pt x="0" y="266"/>
                    </a:lnTo>
                    <a:lnTo>
                      <a:pt x="0" y="0"/>
                    </a:lnTo>
                    <a:lnTo>
                      <a:pt x="311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94" name="Freeform 9">
                <a:extLst>
                  <a:ext uri="{FF2B5EF4-FFF2-40B4-BE49-F238E27FC236}">
                    <a16:creationId xmlns:a16="http://schemas.microsoft.com/office/drawing/2014/main" id="{00000000-0008-0000-0100-000026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815" y="814"/>
                <a:ext cx="297" cy="113"/>
              </a:xfrm>
              <a:custGeom>
                <a:avLst/>
                <a:gdLst>
                  <a:gd name="T0" fmla="*/ 297 w 297"/>
                  <a:gd name="T1" fmla="*/ 113 h 113"/>
                  <a:gd name="T2" fmla="*/ 297 w 297"/>
                  <a:gd name="T3" fmla="*/ 113 h 113"/>
                  <a:gd name="T4" fmla="*/ 0 w 297"/>
                  <a:gd name="T5" fmla="*/ 113 h 113"/>
                  <a:gd name="T6" fmla="*/ 0 w 297"/>
                  <a:gd name="T7" fmla="*/ 72 h 113"/>
                  <a:gd name="T8" fmla="*/ 112 w 297"/>
                  <a:gd name="T9" fmla="*/ 72 h 113"/>
                  <a:gd name="T10" fmla="*/ 131 w 297"/>
                  <a:gd name="T11" fmla="*/ 0 h 113"/>
                  <a:gd name="T12" fmla="*/ 133 w 297"/>
                  <a:gd name="T13" fmla="*/ 0 h 113"/>
                  <a:gd name="T14" fmla="*/ 164 w 297"/>
                  <a:gd name="T15" fmla="*/ 72 h 113"/>
                  <a:gd name="T16" fmla="*/ 297 w 297"/>
                  <a:gd name="T17" fmla="*/ 72 h 113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60000 65536"/>
                  <a:gd name="T25" fmla="*/ 0 60000 65536"/>
                  <a:gd name="T26" fmla="*/ 0 60000 65536"/>
                  <a:gd name="T27" fmla="*/ 0 w 297"/>
                  <a:gd name="T28" fmla="*/ 0 h 113"/>
                  <a:gd name="T29" fmla="*/ 297 w 297"/>
                  <a:gd name="T30" fmla="*/ 113 h 113"/>
                </a:gdLst>
                <a:ahLst/>
                <a:cxnLst>
                  <a:cxn ang="T18">
                    <a:pos x="T0" y="T1"/>
                  </a:cxn>
                  <a:cxn ang="T19">
                    <a:pos x="T2" y="T3"/>
                  </a:cxn>
                  <a:cxn ang="T20">
                    <a:pos x="T4" y="T5"/>
                  </a:cxn>
                  <a:cxn ang="T21">
                    <a:pos x="T6" y="T7"/>
                  </a:cxn>
                  <a:cxn ang="T22">
                    <a:pos x="T8" y="T9"/>
                  </a:cxn>
                  <a:cxn ang="T23">
                    <a:pos x="T10" y="T11"/>
                  </a:cxn>
                  <a:cxn ang="T24">
                    <a:pos x="T12" y="T13"/>
                  </a:cxn>
                  <a:cxn ang="T25">
                    <a:pos x="T14" y="T15"/>
                  </a:cxn>
                  <a:cxn ang="T26">
                    <a:pos x="T16" y="T17"/>
                  </a:cxn>
                </a:cxnLst>
                <a:rect l="T27" t="T28" r="T29" b="T30"/>
                <a:pathLst>
                  <a:path w="297" h="113">
                    <a:moveTo>
                      <a:pt x="297" y="113"/>
                    </a:moveTo>
                    <a:lnTo>
                      <a:pt x="297" y="113"/>
                    </a:lnTo>
                    <a:lnTo>
                      <a:pt x="0" y="113"/>
                    </a:lnTo>
                    <a:lnTo>
                      <a:pt x="0" y="72"/>
                    </a:lnTo>
                    <a:lnTo>
                      <a:pt x="112" y="72"/>
                    </a:lnTo>
                    <a:lnTo>
                      <a:pt x="131" y="0"/>
                    </a:lnTo>
                    <a:lnTo>
                      <a:pt x="133" y="0"/>
                    </a:lnTo>
                    <a:lnTo>
                      <a:pt x="164" y="72"/>
                    </a:lnTo>
                    <a:lnTo>
                      <a:pt x="297" y="72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95" name="Freeform 10">
                <a:extLst>
                  <a:ext uri="{FF2B5EF4-FFF2-40B4-BE49-F238E27FC236}">
                    <a16:creationId xmlns:a16="http://schemas.microsoft.com/office/drawing/2014/main" id="{00000000-0008-0000-0100-000027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047" y="765"/>
                <a:ext cx="65" cy="121"/>
              </a:xfrm>
              <a:custGeom>
                <a:avLst/>
                <a:gdLst>
                  <a:gd name="T0" fmla="*/ 65 w 65"/>
                  <a:gd name="T1" fmla="*/ 121 h 121"/>
                  <a:gd name="T2" fmla="*/ 62 w 65"/>
                  <a:gd name="T3" fmla="*/ 117 h 121"/>
                  <a:gd name="T4" fmla="*/ 59 w 65"/>
                  <a:gd name="T5" fmla="*/ 112 h 121"/>
                  <a:gd name="T6" fmla="*/ 56 w 65"/>
                  <a:gd name="T7" fmla="*/ 107 h 121"/>
                  <a:gd name="T8" fmla="*/ 52 w 65"/>
                  <a:gd name="T9" fmla="*/ 102 h 121"/>
                  <a:gd name="T10" fmla="*/ 48 w 65"/>
                  <a:gd name="T11" fmla="*/ 96 h 121"/>
                  <a:gd name="T12" fmla="*/ 44 w 65"/>
                  <a:gd name="T13" fmla="*/ 90 h 121"/>
                  <a:gd name="T14" fmla="*/ 40 w 65"/>
                  <a:gd name="T15" fmla="*/ 84 h 121"/>
                  <a:gd name="T16" fmla="*/ 35 w 65"/>
                  <a:gd name="T17" fmla="*/ 77 h 121"/>
                  <a:gd name="T18" fmla="*/ 30 w 65"/>
                  <a:gd name="T19" fmla="*/ 69 h 121"/>
                  <a:gd name="T20" fmla="*/ 7 w 65"/>
                  <a:gd name="T21" fmla="*/ 39 h 121"/>
                  <a:gd name="T22" fmla="*/ 6 w 65"/>
                  <a:gd name="T23" fmla="*/ 39 h 121"/>
                  <a:gd name="T24" fmla="*/ 1 w 65"/>
                  <a:gd name="T25" fmla="*/ 35 h 121"/>
                  <a:gd name="T26" fmla="*/ 0 w 65"/>
                  <a:gd name="T27" fmla="*/ 35 h 121"/>
                  <a:gd name="T28" fmla="*/ 0 w 65"/>
                  <a:gd name="T29" fmla="*/ 35 h 121"/>
                  <a:gd name="T30" fmla="*/ 0 w 65"/>
                  <a:gd name="T31" fmla="*/ 34 h 121"/>
                  <a:gd name="T32" fmla="*/ 0 w 65"/>
                  <a:gd name="T33" fmla="*/ 33 h 121"/>
                  <a:gd name="T34" fmla="*/ 0 w 65"/>
                  <a:gd name="T35" fmla="*/ 33 h 121"/>
                  <a:gd name="T36" fmla="*/ 1 w 65"/>
                  <a:gd name="T37" fmla="*/ 32 h 121"/>
                  <a:gd name="T38" fmla="*/ 2 w 65"/>
                  <a:gd name="T39" fmla="*/ 32 h 121"/>
                  <a:gd name="T40" fmla="*/ 3 w 65"/>
                  <a:gd name="T41" fmla="*/ 32 h 121"/>
                  <a:gd name="T42" fmla="*/ 3 w 65"/>
                  <a:gd name="T43" fmla="*/ 32 h 121"/>
                  <a:gd name="T44" fmla="*/ 4 w 65"/>
                  <a:gd name="T45" fmla="*/ 32 h 121"/>
                  <a:gd name="T46" fmla="*/ 5 w 65"/>
                  <a:gd name="T47" fmla="*/ 31 h 121"/>
                  <a:gd name="T48" fmla="*/ 6 w 65"/>
                  <a:gd name="T49" fmla="*/ 31 h 121"/>
                  <a:gd name="T50" fmla="*/ 7 w 65"/>
                  <a:gd name="T51" fmla="*/ 31 h 121"/>
                  <a:gd name="T52" fmla="*/ 8 w 65"/>
                  <a:gd name="T53" fmla="*/ 31 h 121"/>
                  <a:gd name="T54" fmla="*/ 8 w 65"/>
                  <a:gd name="T55" fmla="*/ 31 h 121"/>
                  <a:gd name="T56" fmla="*/ 9 w 65"/>
                  <a:gd name="T57" fmla="*/ 30 h 121"/>
                  <a:gd name="T58" fmla="*/ 10 w 65"/>
                  <a:gd name="T59" fmla="*/ 30 h 121"/>
                  <a:gd name="T60" fmla="*/ 11 w 65"/>
                  <a:gd name="T61" fmla="*/ 30 h 121"/>
                  <a:gd name="T62" fmla="*/ 12 w 65"/>
                  <a:gd name="T63" fmla="*/ 30 h 121"/>
                  <a:gd name="T64" fmla="*/ 12 w 65"/>
                  <a:gd name="T65" fmla="*/ 30 h 121"/>
                  <a:gd name="T66" fmla="*/ 13 w 65"/>
                  <a:gd name="T67" fmla="*/ 29 h 121"/>
                  <a:gd name="T68" fmla="*/ 14 w 65"/>
                  <a:gd name="T69" fmla="*/ 29 h 121"/>
                  <a:gd name="T70" fmla="*/ 15 w 65"/>
                  <a:gd name="T71" fmla="*/ 29 h 121"/>
                  <a:gd name="T72" fmla="*/ 15 w 65"/>
                  <a:gd name="T73" fmla="*/ 29 h 121"/>
                  <a:gd name="T74" fmla="*/ 19 w 65"/>
                  <a:gd name="T75" fmla="*/ 28 h 121"/>
                  <a:gd name="T76" fmla="*/ 25 w 65"/>
                  <a:gd name="T77" fmla="*/ 26 h 121"/>
                  <a:gd name="T78" fmla="*/ 65 w 65"/>
                  <a:gd name="T79" fmla="*/ 0 h 121"/>
                  <a:gd name="T80" fmla="*/ 0 60000 65536"/>
                  <a:gd name="T81" fmla="*/ 0 60000 65536"/>
                  <a:gd name="T82" fmla="*/ 0 60000 65536"/>
                  <a:gd name="T83" fmla="*/ 0 60000 65536"/>
                  <a:gd name="T84" fmla="*/ 0 60000 65536"/>
                  <a:gd name="T85" fmla="*/ 0 60000 65536"/>
                  <a:gd name="T86" fmla="*/ 0 60000 65536"/>
                  <a:gd name="T87" fmla="*/ 0 60000 65536"/>
                  <a:gd name="T88" fmla="*/ 0 60000 65536"/>
                  <a:gd name="T89" fmla="*/ 0 60000 65536"/>
                  <a:gd name="T90" fmla="*/ 0 60000 65536"/>
                  <a:gd name="T91" fmla="*/ 0 60000 65536"/>
                  <a:gd name="T92" fmla="*/ 0 60000 65536"/>
                  <a:gd name="T93" fmla="*/ 0 60000 65536"/>
                  <a:gd name="T94" fmla="*/ 0 60000 65536"/>
                  <a:gd name="T95" fmla="*/ 0 60000 65536"/>
                  <a:gd name="T96" fmla="*/ 0 60000 65536"/>
                  <a:gd name="T97" fmla="*/ 0 60000 65536"/>
                  <a:gd name="T98" fmla="*/ 0 60000 65536"/>
                  <a:gd name="T99" fmla="*/ 0 60000 65536"/>
                  <a:gd name="T100" fmla="*/ 0 60000 65536"/>
                  <a:gd name="T101" fmla="*/ 0 60000 65536"/>
                  <a:gd name="T102" fmla="*/ 0 60000 65536"/>
                  <a:gd name="T103" fmla="*/ 0 60000 65536"/>
                  <a:gd name="T104" fmla="*/ 0 60000 65536"/>
                  <a:gd name="T105" fmla="*/ 0 60000 65536"/>
                  <a:gd name="T106" fmla="*/ 0 60000 65536"/>
                  <a:gd name="T107" fmla="*/ 0 60000 65536"/>
                  <a:gd name="T108" fmla="*/ 0 60000 65536"/>
                  <a:gd name="T109" fmla="*/ 0 60000 65536"/>
                  <a:gd name="T110" fmla="*/ 0 60000 65536"/>
                  <a:gd name="T111" fmla="*/ 0 60000 65536"/>
                  <a:gd name="T112" fmla="*/ 0 60000 65536"/>
                  <a:gd name="T113" fmla="*/ 0 60000 65536"/>
                  <a:gd name="T114" fmla="*/ 0 60000 65536"/>
                  <a:gd name="T115" fmla="*/ 0 60000 65536"/>
                  <a:gd name="T116" fmla="*/ 0 60000 65536"/>
                  <a:gd name="T117" fmla="*/ 0 60000 65536"/>
                  <a:gd name="T118" fmla="*/ 0 60000 65536"/>
                  <a:gd name="T119" fmla="*/ 0 60000 65536"/>
                  <a:gd name="T120" fmla="*/ 0 w 65"/>
                  <a:gd name="T121" fmla="*/ 0 h 121"/>
                  <a:gd name="T122" fmla="*/ 65 w 65"/>
                  <a:gd name="T123" fmla="*/ 121 h 121"/>
                </a:gdLst>
                <a:ahLst/>
                <a:cxnLst>
                  <a:cxn ang="T80">
                    <a:pos x="T0" y="T1"/>
                  </a:cxn>
                  <a:cxn ang="T81">
                    <a:pos x="T2" y="T3"/>
                  </a:cxn>
                  <a:cxn ang="T82">
                    <a:pos x="T4" y="T5"/>
                  </a:cxn>
                  <a:cxn ang="T83">
                    <a:pos x="T6" y="T7"/>
                  </a:cxn>
                  <a:cxn ang="T84">
                    <a:pos x="T8" y="T9"/>
                  </a:cxn>
                  <a:cxn ang="T85">
                    <a:pos x="T10" y="T11"/>
                  </a:cxn>
                  <a:cxn ang="T86">
                    <a:pos x="T12" y="T13"/>
                  </a:cxn>
                  <a:cxn ang="T87">
                    <a:pos x="T14" y="T15"/>
                  </a:cxn>
                  <a:cxn ang="T88">
                    <a:pos x="T16" y="T17"/>
                  </a:cxn>
                  <a:cxn ang="T89">
                    <a:pos x="T18" y="T19"/>
                  </a:cxn>
                  <a:cxn ang="T90">
                    <a:pos x="T20" y="T21"/>
                  </a:cxn>
                  <a:cxn ang="T91">
                    <a:pos x="T22" y="T23"/>
                  </a:cxn>
                  <a:cxn ang="T92">
                    <a:pos x="T24" y="T25"/>
                  </a:cxn>
                  <a:cxn ang="T93">
                    <a:pos x="T26" y="T27"/>
                  </a:cxn>
                  <a:cxn ang="T94">
                    <a:pos x="T28" y="T29"/>
                  </a:cxn>
                  <a:cxn ang="T95">
                    <a:pos x="T30" y="T31"/>
                  </a:cxn>
                  <a:cxn ang="T96">
                    <a:pos x="T32" y="T33"/>
                  </a:cxn>
                  <a:cxn ang="T97">
                    <a:pos x="T34" y="T35"/>
                  </a:cxn>
                  <a:cxn ang="T98">
                    <a:pos x="T36" y="T37"/>
                  </a:cxn>
                  <a:cxn ang="T99">
                    <a:pos x="T38" y="T39"/>
                  </a:cxn>
                  <a:cxn ang="T100">
                    <a:pos x="T40" y="T41"/>
                  </a:cxn>
                  <a:cxn ang="T101">
                    <a:pos x="T42" y="T43"/>
                  </a:cxn>
                  <a:cxn ang="T102">
                    <a:pos x="T44" y="T45"/>
                  </a:cxn>
                  <a:cxn ang="T103">
                    <a:pos x="T46" y="T47"/>
                  </a:cxn>
                  <a:cxn ang="T104">
                    <a:pos x="T48" y="T49"/>
                  </a:cxn>
                  <a:cxn ang="T105">
                    <a:pos x="T50" y="T51"/>
                  </a:cxn>
                  <a:cxn ang="T106">
                    <a:pos x="T52" y="T53"/>
                  </a:cxn>
                  <a:cxn ang="T107">
                    <a:pos x="T54" y="T55"/>
                  </a:cxn>
                  <a:cxn ang="T108">
                    <a:pos x="T56" y="T57"/>
                  </a:cxn>
                  <a:cxn ang="T109">
                    <a:pos x="T58" y="T59"/>
                  </a:cxn>
                  <a:cxn ang="T110">
                    <a:pos x="T60" y="T61"/>
                  </a:cxn>
                  <a:cxn ang="T111">
                    <a:pos x="T62" y="T63"/>
                  </a:cxn>
                  <a:cxn ang="T112">
                    <a:pos x="T64" y="T65"/>
                  </a:cxn>
                  <a:cxn ang="T113">
                    <a:pos x="T66" y="T67"/>
                  </a:cxn>
                  <a:cxn ang="T114">
                    <a:pos x="T68" y="T69"/>
                  </a:cxn>
                  <a:cxn ang="T115">
                    <a:pos x="T70" y="T71"/>
                  </a:cxn>
                  <a:cxn ang="T116">
                    <a:pos x="T72" y="T73"/>
                  </a:cxn>
                  <a:cxn ang="T117">
                    <a:pos x="T74" y="T75"/>
                  </a:cxn>
                  <a:cxn ang="T118">
                    <a:pos x="T76" y="T77"/>
                  </a:cxn>
                  <a:cxn ang="T119">
                    <a:pos x="T78" y="T79"/>
                  </a:cxn>
                </a:cxnLst>
                <a:rect l="T120" t="T121" r="T122" b="T123"/>
                <a:pathLst>
                  <a:path w="65" h="121">
                    <a:moveTo>
                      <a:pt x="65" y="121"/>
                    </a:moveTo>
                    <a:lnTo>
                      <a:pt x="62" y="117"/>
                    </a:lnTo>
                    <a:lnTo>
                      <a:pt x="59" y="112"/>
                    </a:lnTo>
                    <a:lnTo>
                      <a:pt x="56" y="107"/>
                    </a:lnTo>
                    <a:lnTo>
                      <a:pt x="52" y="102"/>
                    </a:lnTo>
                    <a:lnTo>
                      <a:pt x="48" y="96"/>
                    </a:lnTo>
                    <a:lnTo>
                      <a:pt x="44" y="90"/>
                    </a:lnTo>
                    <a:lnTo>
                      <a:pt x="40" y="84"/>
                    </a:lnTo>
                    <a:lnTo>
                      <a:pt x="35" y="77"/>
                    </a:lnTo>
                    <a:lnTo>
                      <a:pt x="30" y="69"/>
                    </a:lnTo>
                    <a:lnTo>
                      <a:pt x="7" y="39"/>
                    </a:lnTo>
                    <a:lnTo>
                      <a:pt x="6" y="39"/>
                    </a:lnTo>
                    <a:lnTo>
                      <a:pt x="1" y="35"/>
                    </a:lnTo>
                    <a:lnTo>
                      <a:pt x="0" y="35"/>
                    </a:lnTo>
                    <a:lnTo>
                      <a:pt x="0" y="34"/>
                    </a:lnTo>
                    <a:lnTo>
                      <a:pt x="0" y="33"/>
                    </a:lnTo>
                    <a:lnTo>
                      <a:pt x="1" y="32"/>
                    </a:lnTo>
                    <a:lnTo>
                      <a:pt x="2" y="32"/>
                    </a:lnTo>
                    <a:lnTo>
                      <a:pt x="3" y="32"/>
                    </a:lnTo>
                    <a:lnTo>
                      <a:pt x="4" y="32"/>
                    </a:lnTo>
                    <a:lnTo>
                      <a:pt x="5" y="31"/>
                    </a:lnTo>
                    <a:lnTo>
                      <a:pt x="6" y="31"/>
                    </a:lnTo>
                    <a:lnTo>
                      <a:pt x="7" y="31"/>
                    </a:lnTo>
                    <a:lnTo>
                      <a:pt x="8" y="31"/>
                    </a:lnTo>
                    <a:lnTo>
                      <a:pt x="9" y="30"/>
                    </a:lnTo>
                    <a:lnTo>
                      <a:pt x="10" y="30"/>
                    </a:lnTo>
                    <a:lnTo>
                      <a:pt x="11" y="30"/>
                    </a:lnTo>
                    <a:lnTo>
                      <a:pt x="12" y="30"/>
                    </a:lnTo>
                    <a:lnTo>
                      <a:pt x="13" y="29"/>
                    </a:lnTo>
                    <a:lnTo>
                      <a:pt x="14" y="29"/>
                    </a:lnTo>
                    <a:lnTo>
                      <a:pt x="15" y="29"/>
                    </a:lnTo>
                    <a:lnTo>
                      <a:pt x="19" y="28"/>
                    </a:lnTo>
                    <a:lnTo>
                      <a:pt x="25" y="26"/>
                    </a:lnTo>
                    <a:lnTo>
                      <a:pt x="65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96" name="Freeform 11">
                <a:extLst>
                  <a:ext uri="{FF2B5EF4-FFF2-40B4-BE49-F238E27FC236}">
                    <a16:creationId xmlns:a16="http://schemas.microsoft.com/office/drawing/2014/main" id="{00000000-0008-0000-0100-000028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798" y="620"/>
                <a:ext cx="17" cy="307"/>
              </a:xfrm>
              <a:custGeom>
                <a:avLst/>
                <a:gdLst>
                  <a:gd name="T0" fmla="*/ 17 w 17"/>
                  <a:gd name="T1" fmla="*/ 307 h 307"/>
                  <a:gd name="T2" fmla="*/ 0 w 17"/>
                  <a:gd name="T3" fmla="*/ 307 h 307"/>
                  <a:gd name="T4" fmla="*/ 0 w 17"/>
                  <a:gd name="T5" fmla="*/ 0 h 307"/>
                  <a:gd name="T6" fmla="*/ 17 w 17"/>
                  <a:gd name="T7" fmla="*/ 0 h 307"/>
                  <a:gd name="T8" fmla="*/ 0 60000 65536"/>
                  <a:gd name="T9" fmla="*/ 0 60000 65536"/>
                  <a:gd name="T10" fmla="*/ 0 60000 65536"/>
                  <a:gd name="T11" fmla="*/ 0 60000 65536"/>
                  <a:gd name="T12" fmla="*/ 0 w 17"/>
                  <a:gd name="T13" fmla="*/ 0 h 307"/>
                  <a:gd name="T14" fmla="*/ 17 w 17"/>
                  <a:gd name="T15" fmla="*/ 307 h 307"/>
                </a:gdLst>
                <a:ahLst/>
                <a:cxnLst>
                  <a:cxn ang="T8">
                    <a:pos x="T0" y="T1"/>
                  </a:cxn>
                  <a:cxn ang="T9">
                    <a:pos x="T2" y="T3"/>
                  </a:cxn>
                  <a:cxn ang="T10">
                    <a:pos x="T4" y="T5"/>
                  </a:cxn>
                  <a:cxn ang="T11">
                    <a:pos x="T6" y="T7"/>
                  </a:cxn>
                </a:cxnLst>
                <a:rect l="T12" t="T13" r="T14" b="T15"/>
                <a:pathLst>
                  <a:path w="17" h="307">
                    <a:moveTo>
                      <a:pt x="17" y="307"/>
                    </a:moveTo>
                    <a:lnTo>
                      <a:pt x="0" y="307"/>
                    </a:lnTo>
                    <a:lnTo>
                      <a:pt x="0" y="0"/>
                    </a:lnTo>
                    <a:lnTo>
                      <a:pt x="17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97" name="Freeform 12">
                <a:extLst>
                  <a:ext uri="{FF2B5EF4-FFF2-40B4-BE49-F238E27FC236}">
                    <a16:creationId xmlns:a16="http://schemas.microsoft.com/office/drawing/2014/main" id="{00000000-0008-0000-0100-000029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449" y="858"/>
                <a:ext cx="349" cy="69"/>
              </a:xfrm>
              <a:custGeom>
                <a:avLst/>
                <a:gdLst>
                  <a:gd name="T0" fmla="*/ 349 w 349"/>
                  <a:gd name="T1" fmla="*/ 69 h 69"/>
                  <a:gd name="T2" fmla="*/ 349 w 349"/>
                  <a:gd name="T3" fmla="*/ 69 h 69"/>
                  <a:gd name="T4" fmla="*/ 0 w 349"/>
                  <a:gd name="T5" fmla="*/ 69 h 69"/>
                  <a:gd name="T6" fmla="*/ 0 w 349"/>
                  <a:gd name="T7" fmla="*/ 28 h 69"/>
                  <a:gd name="T8" fmla="*/ 121 w 349"/>
                  <a:gd name="T9" fmla="*/ 28 h 69"/>
                  <a:gd name="T10" fmla="*/ 138 w 349"/>
                  <a:gd name="T11" fmla="*/ 0 h 69"/>
                  <a:gd name="T12" fmla="*/ 224 w 349"/>
                  <a:gd name="T13" fmla="*/ 0 h 69"/>
                  <a:gd name="T14" fmla="*/ 228 w 349"/>
                  <a:gd name="T15" fmla="*/ 28 h 69"/>
                  <a:gd name="T16" fmla="*/ 349 w 349"/>
                  <a:gd name="T17" fmla="*/ 28 h 69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60000 65536"/>
                  <a:gd name="T25" fmla="*/ 0 60000 65536"/>
                  <a:gd name="T26" fmla="*/ 0 60000 65536"/>
                  <a:gd name="T27" fmla="*/ 0 w 349"/>
                  <a:gd name="T28" fmla="*/ 0 h 69"/>
                  <a:gd name="T29" fmla="*/ 349 w 349"/>
                  <a:gd name="T30" fmla="*/ 69 h 69"/>
                </a:gdLst>
                <a:ahLst/>
                <a:cxnLst>
                  <a:cxn ang="T18">
                    <a:pos x="T0" y="T1"/>
                  </a:cxn>
                  <a:cxn ang="T19">
                    <a:pos x="T2" y="T3"/>
                  </a:cxn>
                  <a:cxn ang="T20">
                    <a:pos x="T4" y="T5"/>
                  </a:cxn>
                  <a:cxn ang="T21">
                    <a:pos x="T6" y="T7"/>
                  </a:cxn>
                  <a:cxn ang="T22">
                    <a:pos x="T8" y="T9"/>
                  </a:cxn>
                  <a:cxn ang="T23">
                    <a:pos x="T10" y="T11"/>
                  </a:cxn>
                  <a:cxn ang="T24">
                    <a:pos x="T12" y="T13"/>
                  </a:cxn>
                  <a:cxn ang="T25">
                    <a:pos x="T14" y="T15"/>
                  </a:cxn>
                  <a:cxn ang="T26">
                    <a:pos x="T16" y="T17"/>
                  </a:cxn>
                </a:cxnLst>
                <a:rect l="T27" t="T28" r="T29" b="T30"/>
                <a:pathLst>
                  <a:path w="349" h="69">
                    <a:moveTo>
                      <a:pt x="349" y="69"/>
                    </a:moveTo>
                    <a:lnTo>
                      <a:pt x="349" y="69"/>
                    </a:lnTo>
                    <a:lnTo>
                      <a:pt x="0" y="69"/>
                    </a:lnTo>
                    <a:lnTo>
                      <a:pt x="0" y="28"/>
                    </a:lnTo>
                    <a:lnTo>
                      <a:pt x="121" y="28"/>
                    </a:lnTo>
                    <a:lnTo>
                      <a:pt x="138" y="0"/>
                    </a:lnTo>
                    <a:lnTo>
                      <a:pt x="224" y="0"/>
                    </a:lnTo>
                    <a:lnTo>
                      <a:pt x="228" y="28"/>
                    </a:lnTo>
                    <a:lnTo>
                      <a:pt x="349" y="28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98" name="Freeform 13">
                <a:extLst>
                  <a:ext uri="{FF2B5EF4-FFF2-40B4-BE49-F238E27FC236}">
                    <a16:creationId xmlns:a16="http://schemas.microsoft.com/office/drawing/2014/main" id="{00000000-0008-0000-0100-00002A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485" y="620"/>
                <a:ext cx="313" cy="266"/>
              </a:xfrm>
              <a:custGeom>
                <a:avLst/>
                <a:gdLst>
                  <a:gd name="T0" fmla="*/ 313 w 313"/>
                  <a:gd name="T1" fmla="*/ 266 h 266"/>
                  <a:gd name="T2" fmla="*/ 260 w 313"/>
                  <a:gd name="T3" fmla="*/ 41 h 266"/>
                  <a:gd name="T4" fmla="*/ 133 w 313"/>
                  <a:gd name="T5" fmla="*/ 41 h 266"/>
                  <a:gd name="T6" fmla="*/ 0 w 313"/>
                  <a:gd name="T7" fmla="*/ 218 h 266"/>
                  <a:gd name="T8" fmla="*/ 0 w 313"/>
                  <a:gd name="T9" fmla="*/ 0 h 266"/>
                  <a:gd name="T10" fmla="*/ 133 w 313"/>
                  <a:gd name="T11" fmla="*/ 0 h 266"/>
                  <a:gd name="T12" fmla="*/ 260 w 313"/>
                  <a:gd name="T13" fmla="*/ 0 h 266"/>
                  <a:gd name="T14" fmla="*/ 313 w 313"/>
                  <a:gd name="T15" fmla="*/ 0 h 266"/>
                  <a:gd name="T16" fmla="*/ 0 60000 65536"/>
                  <a:gd name="T17" fmla="*/ 0 60000 65536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w 313"/>
                  <a:gd name="T25" fmla="*/ 0 h 266"/>
                  <a:gd name="T26" fmla="*/ 313 w 313"/>
                  <a:gd name="T27" fmla="*/ 266 h 266"/>
                </a:gdLst>
                <a:ahLst/>
                <a:cxnLst>
                  <a:cxn ang="T16">
                    <a:pos x="T0" y="T1"/>
                  </a:cxn>
                  <a:cxn ang="T17">
                    <a:pos x="T2" y="T3"/>
                  </a:cxn>
                  <a:cxn ang="T18">
                    <a:pos x="T4" y="T5"/>
                  </a:cxn>
                  <a:cxn ang="T19">
                    <a:pos x="T6" y="T7"/>
                  </a:cxn>
                  <a:cxn ang="T20">
                    <a:pos x="T8" y="T9"/>
                  </a:cxn>
                  <a:cxn ang="T21">
                    <a:pos x="T10" y="T11"/>
                  </a:cxn>
                  <a:cxn ang="T22">
                    <a:pos x="T12" y="T13"/>
                  </a:cxn>
                  <a:cxn ang="T23">
                    <a:pos x="T14" y="T15"/>
                  </a:cxn>
                </a:cxnLst>
                <a:rect l="T24" t="T25" r="T26" b="T27"/>
                <a:pathLst>
                  <a:path w="313" h="266">
                    <a:moveTo>
                      <a:pt x="313" y="266"/>
                    </a:moveTo>
                    <a:lnTo>
                      <a:pt x="260" y="41"/>
                    </a:lnTo>
                    <a:lnTo>
                      <a:pt x="133" y="41"/>
                    </a:lnTo>
                    <a:lnTo>
                      <a:pt x="0" y="218"/>
                    </a:lnTo>
                    <a:lnTo>
                      <a:pt x="0" y="0"/>
                    </a:lnTo>
                    <a:lnTo>
                      <a:pt x="133" y="0"/>
                    </a:lnTo>
                    <a:lnTo>
                      <a:pt x="260" y="0"/>
                    </a:lnTo>
                    <a:lnTo>
                      <a:pt x="313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99" name="Freeform 14">
                <a:extLst>
                  <a:ext uri="{FF2B5EF4-FFF2-40B4-BE49-F238E27FC236}">
                    <a16:creationId xmlns:a16="http://schemas.microsoft.com/office/drawing/2014/main" id="{00000000-0008-0000-0100-00002B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473" y="709"/>
                <a:ext cx="12" cy="145"/>
              </a:xfrm>
              <a:custGeom>
                <a:avLst/>
                <a:gdLst>
                  <a:gd name="T0" fmla="*/ 12 w 12"/>
                  <a:gd name="T1" fmla="*/ 129 h 145"/>
                  <a:gd name="T2" fmla="*/ 11 w 12"/>
                  <a:gd name="T3" fmla="*/ 130 h 145"/>
                  <a:gd name="T4" fmla="*/ 10 w 12"/>
                  <a:gd name="T5" fmla="*/ 132 h 145"/>
                  <a:gd name="T6" fmla="*/ 9 w 12"/>
                  <a:gd name="T7" fmla="*/ 133 h 145"/>
                  <a:gd name="T8" fmla="*/ 8 w 12"/>
                  <a:gd name="T9" fmla="*/ 134 h 145"/>
                  <a:gd name="T10" fmla="*/ 7 w 12"/>
                  <a:gd name="T11" fmla="*/ 136 h 145"/>
                  <a:gd name="T12" fmla="*/ 5 w 12"/>
                  <a:gd name="T13" fmla="*/ 138 h 145"/>
                  <a:gd name="T14" fmla="*/ 4 w 12"/>
                  <a:gd name="T15" fmla="*/ 140 h 145"/>
                  <a:gd name="T16" fmla="*/ 2 w 12"/>
                  <a:gd name="T17" fmla="*/ 143 h 145"/>
                  <a:gd name="T18" fmla="*/ 0 w 12"/>
                  <a:gd name="T19" fmla="*/ 145 h 145"/>
                  <a:gd name="T20" fmla="*/ 0 w 12"/>
                  <a:gd name="T21" fmla="*/ 34 h 145"/>
                  <a:gd name="T22" fmla="*/ 11 w 12"/>
                  <a:gd name="T23" fmla="*/ 7 h 145"/>
                  <a:gd name="T24" fmla="*/ 12 w 12"/>
                  <a:gd name="T25" fmla="*/ 0 h 145"/>
                  <a:gd name="T26" fmla="*/ 0 60000 65536"/>
                  <a:gd name="T27" fmla="*/ 0 60000 65536"/>
                  <a:gd name="T28" fmla="*/ 0 60000 65536"/>
                  <a:gd name="T29" fmla="*/ 0 60000 65536"/>
                  <a:gd name="T30" fmla="*/ 0 60000 65536"/>
                  <a:gd name="T31" fmla="*/ 0 60000 65536"/>
                  <a:gd name="T32" fmla="*/ 0 60000 65536"/>
                  <a:gd name="T33" fmla="*/ 0 60000 65536"/>
                  <a:gd name="T34" fmla="*/ 0 60000 65536"/>
                  <a:gd name="T35" fmla="*/ 0 60000 65536"/>
                  <a:gd name="T36" fmla="*/ 0 60000 65536"/>
                  <a:gd name="T37" fmla="*/ 0 60000 65536"/>
                  <a:gd name="T38" fmla="*/ 0 60000 65536"/>
                  <a:gd name="T39" fmla="*/ 0 w 12"/>
                  <a:gd name="T40" fmla="*/ 0 h 145"/>
                  <a:gd name="T41" fmla="*/ 12 w 12"/>
                  <a:gd name="T42" fmla="*/ 145 h 145"/>
                </a:gdLst>
                <a:ahLst/>
                <a:cxnLst>
                  <a:cxn ang="T26">
                    <a:pos x="T0" y="T1"/>
                  </a:cxn>
                  <a:cxn ang="T27">
                    <a:pos x="T2" y="T3"/>
                  </a:cxn>
                  <a:cxn ang="T28">
                    <a:pos x="T4" y="T5"/>
                  </a:cxn>
                  <a:cxn ang="T29">
                    <a:pos x="T6" y="T7"/>
                  </a:cxn>
                  <a:cxn ang="T30">
                    <a:pos x="T8" y="T9"/>
                  </a:cxn>
                  <a:cxn ang="T31">
                    <a:pos x="T10" y="T11"/>
                  </a:cxn>
                  <a:cxn ang="T32">
                    <a:pos x="T12" y="T13"/>
                  </a:cxn>
                  <a:cxn ang="T33">
                    <a:pos x="T14" y="T15"/>
                  </a:cxn>
                  <a:cxn ang="T34">
                    <a:pos x="T16" y="T17"/>
                  </a:cxn>
                  <a:cxn ang="T35">
                    <a:pos x="T18" y="T19"/>
                  </a:cxn>
                  <a:cxn ang="T36">
                    <a:pos x="T20" y="T21"/>
                  </a:cxn>
                  <a:cxn ang="T37">
                    <a:pos x="T22" y="T23"/>
                  </a:cxn>
                  <a:cxn ang="T38">
                    <a:pos x="T24" y="T25"/>
                  </a:cxn>
                </a:cxnLst>
                <a:rect l="T39" t="T40" r="T41" b="T42"/>
                <a:pathLst>
                  <a:path w="12" h="145">
                    <a:moveTo>
                      <a:pt x="12" y="129"/>
                    </a:moveTo>
                    <a:lnTo>
                      <a:pt x="11" y="130"/>
                    </a:lnTo>
                    <a:lnTo>
                      <a:pt x="10" y="132"/>
                    </a:lnTo>
                    <a:lnTo>
                      <a:pt x="9" y="133"/>
                    </a:lnTo>
                    <a:lnTo>
                      <a:pt x="8" y="134"/>
                    </a:lnTo>
                    <a:lnTo>
                      <a:pt x="7" y="136"/>
                    </a:lnTo>
                    <a:lnTo>
                      <a:pt x="5" y="138"/>
                    </a:lnTo>
                    <a:lnTo>
                      <a:pt x="4" y="140"/>
                    </a:lnTo>
                    <a:lnTo>
                      <a:pt x="2" y="143"/>
                    </a:lnTo>
                    <a:lnTo>
                      <a:pt x="0" y="145"/>
                    </a:lnTo>
                    <a:lnTo>
                      <a:pt x="0" y="34"/>
                    </a:lnTo>
                    <a:lnTo>
                      <a:pt x="11" y="7"/>
                    </a:lnTo>
                    <a:lnTo>
                      <a:pt x="12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300" name="Freeform 15">
                <a:extLst>
                  <a:ext uri="{FF2B5EF4-FFF2-40B4-BE49-F238E27FC236}">
                    <a16:creationId xmlns:a16="http://schemas.microsoft.com/office/drawing/2014/main" id="{00000000-0008-0000-0100-00002C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183" y="620"/>
                <a:ext cx="302" cy="266"/>
              </a:xfrm>
              <a:custGeom>
                <a:avLst/>
                <a:gdLst>
                  <a:gd name="T0" fmla="*/ 302 w 302"/>
                  <a:gd name="T1" fmla="*/ 89 h 266"/>
                  <a:gd name="T2" fmla="*/ 253 w 302"/>
                  <a:gd name="T3" fmla="*/ 46 h 266"/>
                  <a:gd name="T4" fmla="*/ 193 w 302"/>
                  <a:gd name="T5" fmla="*/ 41 h 266"/>
                  <a:gd name="T6" fmla="*/ 59 w 302"/>
                  <a:gd name="T7" fmla="*/ 41 h 266"/>
                  <a:gd name="T8" fmla="*/ 0 w 302"/>
                  <a:gd name="T9" fmla="*/ 266 h 266"/>
                  <a:gd name="T10" fmla="*/ 0 w 302"/>
                  <a:gd name="T11" fmla="*/ 0 h 266"/>
                  <a:gd name="T12" fmla="*/ 301 w 302"/>
                  <a:gd name="T13" fmla="*/ 0 h 266"/>
                  <a:gd name="T14" fmla="*/ 302 w 302"/>
                  <a:gd name="T15" fmla="*/ 0 h 266"/>
                  <a:gd name="T16" fmla="*/ 0 60000 65536"/>
                  <a:gd name="T17" fmla="*/ 0 60000 65536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w 302"/>
                  <a:gd name="T25" fmla="*/ 0 h 266"/>
                  <a:gd name="T26" fmla="*/ 302 w 302"/>
                  <a:gd name="T27" fmla="*/ 266 h 266"/>
                </a:gdLst>
                <a:ahLst/>
                <a:cxnLst>
                  <a:cxn ang="T16">
                    <a:pos x="T0" y="T1"/>
                  </a:cxn>
                  <a:cxn ang="T17">
                    <a:pos x="T2" y="T3"/>
                  </a:cxn>
                  <a:cxn ang="T18">
                    <a:pos x="T4" y="T5"/>
                  </a:cxn>
                  <a:cxn ang="T19">
                    <a:pos x="T6" y="T7"/>
                  </a:cxn>
                  <a:cxn ang="T20">
                    <a:pos x="T8" y="T9"/>
                  </a:cxn>
                  <a:cxn ang="T21">
                    <a:pos x="T10" y="T11"/>
                  </a:cxn>
                  <a:cxn ang="T22">
                    <a:pos x="T12" y="T13"/>
                  </a:cxn>
                  <a:cxn ang="T23">
                    <a:pos x="T14" y="T15"/>
                  </a:cxn>
                </a:cxnLst>
                <a:rect l="T24" t="T25" r="T26" b="T27"/>
                <a:pathLst>
                  <a:path w="302" h="266">
                    <a:moveTo>
                      <a:pt x="302" y="89"/>
                    </a:moveTo>
                    <a:lnTo>
                      <a:pt x="253" y="46"/>
                    </a:lnTo>
                    <a:lnTo>
                      <a:pt x="193" y="41"/>
                    </a:lnTo>
                    <a:lnTo>
                      <a:pt x="59" y="41"/>
                    </a:lnTo>
                    <a:lnTo>
                      <a:pt x="0" y="266"/>
                    </a:lnTo>
                    <a:lnTo>
                      <a:pt x="0" y="0"/>
                    </a:lnTo>
                    <a:lnTo>
                      <a:pt x="301" y="0"/>
                    </a:lnTo>
                    <a:lnTo>
                      <a:pt x="302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301" name="Freeform 16">
                <a:extLst>
                  <a:ext uri="{FF2B5EF4-FFF2-40B4-BE49-F238E27FC236}">
                    <a16:creationId xmlns:a16="http://schemas.microsoft.com/office/drawing/2014/main" id="{00000000-0008-0000-0100-00002D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449" y="812"/>
                <a:ext cx="24" cy="74"/>
              </a:xfrm>
              <a:custGeom>
                <a:avLst/>
                <a:gdLst>
                  <a:gd name="T0" fmla="*/ 24 w 24"/>
                  <a:gd name="T1" fmla="*/ 42 h 74"/>
                  <a:gd name="T2" fmla="*/ 24 w 24"/>
                  <a:gd name="T3" fmla="*/ 43 h 74"/>
                  <a:gd name="T4" fmla="*/ 23 w 24"/>
                  <a:gd name="T5" fmla="*/ 43 h 74"/>
                  <a:gd name="T6" fmla="*/ 22 w 24"/>
                  <a:gd name="T7" fmla="*/ 44 h 74"/>
                  <a:gd name="T8" fmla="*/ 20 w 24"/>
                  <a:gd name="T9" fmla="*/ 47 h 74"/>
                  <a:gd name="T10" fmla="*/ 17 w 24"/>
                  <a:gd name="T11" fmla="*/ 51 h 74"/>
                  <a:gd name="T12" fmla="*/ 13 w 24"/>
                  <a:gd name="T13" fmla="*/ 56 h 74"/>
                  <a:gd name="T14" fmla="*/ 9 w 24"/>
                  <a:gd name="T15" fmla="*/ 62 h 74"/>
                  <a:gd name="T16" fmla="*/ 4 w 24"/>
                  <a:gd name="T17" fmla="*/ 68 h 74"/>
                  <a:gd name="T18" fmla="*/ 0 w 24"/>
                  <a:gd name="T19" fmla="*/ 74 h 74"/>
                  <a:gd name="T20" fmla="*/ 0 w 24"/>
                  <a:gd name="T21" fmla="*/ 45 h 74"/>
                  <a:gd name="T22" fmla="*/ 4 w 24"/>
                  <a:gd name="T23" fmla="*/ 41 h 74"/>
                  <a:gd name="T24" fmla="*/ 9 w 24"/>
                  <a:gd name="T25" fmla="*/ 36 h 74"/>
                  <a:gd name="T26" fmla="*/ 24 w 24"/>
                  <a:gd name="T27" fmla="*/ 4 h 74"/>
                  <a:gd name="T28" fmla="*/ 24 w 24"/>
                  <a:gd name="T29" fmla="*/ 0 h 74"/>
                  <a:gd name="T30" fmla="*/ 0 60000 65536"/>
                  <a:gd name="T31" fmla="*/ 0 60000 65536"/>
                  <a:gd name="T32" fmla="*/ 0 60000 65536"/>
                  <a:gd name="T33" fmla="*/ 0 60000 65536"/>
                  <a:gd name="T34" fmla="*/ 0 60000 65536"/>
                  <a:gd name="T35" fmla="*/ 0 60000 65536"/>
                  <a:gd name="T36" fmla="*/ 0 60000 65536"/>
                  <a:gd name="T37" fmla="*/ 0 60000 65536"/>
                  <a:gd name="T38" fmla="*/ 0 60000 65536"/>
                  <a:gd name="T39" fmla="*/ 0 60000 65536"/>
                  <a:gd name="T40" fmla="*/ 0 60000 65536"/>
                  <a:gd name="T41" fmla="*/ 0 60000 65536"/>
                  <a:gd name="T42" fmla="*/ 0 60000 65536"/>
                  <a:gd name="T43" fmla="*/ 0 60000 65536"/>
                  <a:gd name="T44" fmla="*/ 0 60000 65536"/>
                  <a:gd name="T45" fmla="*/ 0 w 24"/>
                  <a:gd name="T46" fmla="*/ 0 h 74"/>
                  <a:gd name="T47" fmla="*/ 24 w 24"/>
                  <a:gd name="T48" fmla="*/ 74 h 74"/>
                </a:gdLst>
                <a:ahLst/>
                <a:cxnLst>
                  <a:cxn ang="T30">
                    <a:pos x="T0" y="T1"/>
                  </a:cxn>
                  <a:cxn ang="T31">
                    <a:pos x="T2" y="T3"/>
                  </a:cxn>
                  <a:cxn ang="T32">
                    <a:pos x="T4" y="T5"/>
                  </a:cxn>
                  <a:cxn ang="T33">
                    <a:pos x="T6" y="T7"/>
                  </a:cxn>
                  <a:cxn ang="T34">
                    <a:pos x="T8" y="T9"/>
                  </a:cxn>
                  <a:cxn ang="T35">
                    <a:pos x="T10" y="T11"/>
                  </a:cxn>
                  <a:cxn ang="T36">
                    <a:pos x="T12" y="T13"/>
                  </a:cxn>
                  <a:cxn ang="T37">
                    <a:pos x="T14" y="T15"/>
                  </a:cxn>
                  <a:cxn ang="T38">
                    <a:pos x="T16" y="T17"/>
                  </a:cxn>
                  <a:cxn ang="T39">
                    <a:pos x="T18" y="T19"/>
                  </a:cxn>
                  <a:cxn ang="T40">
                    <a:pos x="T20" y="T21"/>
                  </a:cxn>
                  <a:cxn ang="T41">
                    <a:pos x="T22" y="T23"/>
                  </a:cxn>
                  <a:cxn ang="T42">
                    <a:pos x="T24" y="T25"/>
                  </a:cxn>
                  <a:cxn ang="T43">
                    <a:pos x="T26" y="T27"/>
                  </a:cxn>
                  <a:cxn ang="T44">
                    <a:pos x="T28" y="T29"/>
                  </a:cxn>
                </a:cxnLst>
                <a:rect l="T45" t="T46" r="T47" b="T48"/>
                <a:pathLst>
                  <a:path w="24" h="74">
                    <a:moveTo>
                      <a:pt x="24" y="42"/>
                    </a:moveTo>
                    <a:lnTo>
                      <a:pt x="24" y="43"/>
                    </a:lnTo>
                    <a:lnTo>
                      <a:pt x="23" y="43"/>
                    </a:lnTo>
                    <a:lnTo>
                      <a:pt x="22" y="44"/>
                    </a:lnTo>
                    <a:lnTo>
                      <a:pt x="20" y="47"/>
                    </a:lnTo>
                    <a:lnTo>
                      <a:pt x="17" y="51"/>
                    </a:lnTo>
                    <a:lnTo>
                      <a:pt x="13" y="56"/>
                    </a:lnTo>
                    <a:lnTo>
                      <a:pt x="9" y="62"/>
                    </a:lnTo>
                    <a:lnTo>
                      <a:pt x="4" y="68"/>
                    </a:lnTo>
                    <a:lnTo>
                      <a:pt x="0" y="74"/>
                    </a:lnTo>
                    <a:lnTo>
                      <a:pt x="0" y="45"/>
                    </a:lnTo>
                    <a:lnTo>
                      <a:pt x="4" y="41"/>
                    </a:lnTo>
                    <a:lnTo>
                      <a:pt x="9" y="36"/>
                    </a:lnTo>
                    <a:lnTo>
                      <a:pt x="24" y="4"/>
                    </a:lnTo>
                    <a:lnTo>
                      <a:pt x="24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302" name="Freeform 17">
                <a:extLst>
                  <a:ext uri="{FF2B5EF4-FFF2-40B4-BE49-F238E27FC236}">
                    <a16:creationId xmlns:a16="http://schemas.microsoft.com/office/drawing/2014/main" id="{00000000-0008-0000-0100-00002E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429" y="743"/>
                <a:ext cx="44" cy="69"/>
              </a:xfrm>
              <a:custGeom>
                <a:avLst/>
                <a:gdLst>
                  <a:gd name="T0" fmla="*/ 44 w 44"/>
                  <a:gd name="T1" fmla="*/ 69 h 69"/>
                  <a:gd name="T2" fmla="*/ 44 w 44"/>
                  <a:gd name="T3" fmla="*/ 67 h 69"/>
                  <a:gd name="T4" fmla="*/ 44 w 44"/>
                  <a:gd name="T5" fmla="*/ 66 h 69"/>
                  <a:gd name="T6" fmla="*/ 43 w 44"/>
                  <a:gd name="T7" fmla="*/ 62 h 69"/>
                  <a:gd name="T8" fmla="*/ 39 w 44"/>
                  <a:gd name="T9" fmla="*/ 52 h 69"/>
                  <a:gd name="T10" fmla="*/ 38 w 44"/>
                  <a:gd name="T11" fmla="*/ 50 h 69"/>
                  <a:gd name="T12" fmla="*/ 36 w 44"/>
                  <a:gd name="T13" fmla="*/ 48 h 69"/>
                  <a:gd name="T14" fmla="*/ 36 w 44"/>
                  <a:gd name="T15" fmla="*/ 47 h 69"/>
                  <a:gd name="T16" fmla="*/ 34 w 44"/>
                  <a:gd name="T17" fmla="*/ 45 h 69"/>
                  <a:gd name="T18" fmla="*/ 31 w 44"/>
                  <a:gd name="T19" fmla="*/ 42 h 69"/>
                  <a:gd name="T20" fmla="*/ 31 w 44"/>
                  <a:gd name="T21" fmla="*/ 42 h 69"/>
                  <a:gd name="T22" fmla="*/ 28 w 44"/>
                  <a:gd name="T23" fmla="*/ 40 h 69"/>
                  <a:gd name="T24" fmla="*/ 27 w 44"/>
                  <a:gd name="T25" fmla="*/ 40 h 69"/>
                  <a:gd name="T26" fmla="*/ 25 w 44"/>
                  <a:gd name="T27" fmla="*/ 38 h 69"/>
                  <a:gd name="T28" fmla="*/ 24 w 44"/>
                  <a:gd name="T29" fmla="*/ 37 h 69"/>
                  <a:gd name="T30" fmla="*/ 9 w 44"/>
                  <a:gd name="T31" fmla="*/ 30 h 69"/>
                  <a:gd name="T32" fmla="*/ 5 w 44"/>
                  <a:gd name="T33" fmla="*/ 29 h 69"/>
                  <a:gd name="T34" fmla="*/ 1 w 44"/>
                  <a:gd name="T35" fmla="*/ 28 h 69"/>
                  <a:gd name="T36" fmla="*/ 0 w 44"/>
                  <a:gd name="T37" fmla="*/ 27 h 69"/>
                  <a:gd name="T38" fmla="*/ 1 w 44"/>
                  <a:gd name="T39" fmla="*/ 26 h 69"/>
                  <a:gd name="T40" fmla="*/ 5 w 44"/>
                  <a:gd name="T41" fmla="*/ 25 h 69"/>
                  <a:gd name="T42" fmla="*/ 9 w 44"/>
                  <a:gd name="T43" fmla="*/ 23 h 69"/>
                  <a:gd name="T44" fmla="*/ 9 w 44"/>
                  <a:gd name="T45" fmla="*/ 23 h 69"/>
                  <a:gd name="T46" fmla="*/ 13 w 44"/>
                  <a:gd name="T47" fmla="*/ 22 h 69"/>
                  <a:gd name="T48" fmla="*/ 13 w 44"/>
                  <a:gd name="T49" fmla="*/ 22 h 69"/>
                  <a:gd name="T50" fmla="*/ 17 w 44"/>
                  <a:gd name="T51" fmla="*/ 20 h 69"/>
                  <a:gd name="T52" fmla="*/ 17 w 44"/>
                  <a:gd name="T53" fmla="*/ 20 h 69"/>
                  <a:gd name="T54" fmla="*/ 21 w 44"/>
                  <a:gd name="T55" fmla="*/ 19 h 69"/>
                  <a:gd name="T56" fmla="*/ 21 w 44"/>
                  <a:gd name="T57" fmla="*/ 18 h 69"/>
                  <a:gd name="T58" fmla="*/ 24 w 44"/>
                  <a:gd name="T59" fmla="*/ 17 h 69"/>
                  <a:gd name="T60" fmla="*/ 25 w 44"/>
                  <a:gd name="T61" fmla="*/ 16 h 69"/>
                  <a:gd name="T62" fmla="*/ 33 w 44"/>
                  <a:gd name="T63" fmla="*/ 10 h 69"/>
                  <a:gd name="T64" fmla="*/ 36 w 44"/>
                  <a:gd name="T65" fmla="*/ 8 h 69"/>
                  <a:gd name="T66" fmla="*/ 36 w 44"/>
                  <a:gd name="T67" fmla="*/ 8 h 69"/>
                  <a:gd name="T68" fmla="*/ 38 w 44"/>
                  <a:gd name="T69" fmla="*/ 6 h 69"/>
                  <a:gd name="T70" fmla="*/ 39 w 44"/>
                  <a:gd name="T71" fmla="*/ 5 h 69"/>
                  <a:gd name="T72" fmla="*/ 40 w 44"/>
                  <a:gd name="T73" fmla="*/ 5 h 69"/>
                  <a:gd name="T74" fmla="*/ 41 w 44"/>
                  <a:gd name="T75" fmla="*/ 3 h 69"/>
                  <a:gd name="T76" fmla="*/ 41 w 44"/>
                  <a:gd name="T77" fmla="*/ 3 h 69"/>
                  <a:gd name="T78" fmla="*/ 42 w 44"/>
                  <a:gd name="T79" fmla="*/ 2 h 69"/>
                  <a:gd name="T80" fmla="*/ 43 w 44"/>
                  <a:gd name="T81" fmla="*/ 1 h 69"/>
                  <a:gd name="T82" fmla="*/ 44 w 44"/>
                  <a:gd name="T83" fmla="*/ 0 h 69"/>
                  <a:gd name="T84" fmla="*/ 44 w 44"/>
                  <a:gd name="T85" fmla="*/ 0 h 69"/>
                  <a:gd name="T86" fmla="*/ 0 60000 65536"/>
                  <a:gd name="T87" fmla="*/ 0 60000 65536"/>
                  <a:gd name="T88" fmla="*/ 0 60000 65536"/>
                  <a:gd name="T89" fmla="*/ 0 60000 65536"/>
                  <a:gd name="T90" fmla="*/ 0 60000 65536"/>
                  <a:gd name="T91" fmla="*/ 0 60000 65536"/>
                  <a:gd name="T92" fmla="*/ 0 60000 65536"/>
                  <a:gd name="T93" fmla="*/ 0 60000 65536"/>
                  <a:gd name="T94" fmla="*/ 0 60000 65536"/>
                  <a:gd name="T95" fmla="*/ 0 60000 65536"/>
                  <a:gd name="T96" fmla="*/ 0 60000 65536"/>
                  <a:gd name="T97" fmla="*/ 0 60000 65536"/>
                  <a:gd name="T98" fmla="*/ 0 60000 65536"/>
                  <a:gd name="T99" fmla="*/ 0 60000 65536"/>
                  <a:gd name="T100" fmla="*/ 0 60000 65536"/>
                  <a:gd name="T101" fmla="*/ 0 60000 65536"/>
                  <a:gd name="T102" fmla="*/ 0 60000 65536"/>
                  <a:gd name="T103" fmla="*/ 0 60000 65536"/>
                  <a:gd name="T104" fmla="*/ 0 60000 65536"/>
                  <a:gd name="T105" fmla="*/ 0 60000 65536"/>
                  <a:gd name="T106" fmla="*/ 0 60000 65536"/>
                  <a:gd name="T107" fmla="*/ 0 60000 65536"/>
                  <a:gd name="T108" fmla="*/ 0 60000 65536"/>
                  <a:gd name="T109" fmla="*/ 0 60000 65536"/>
                  <a:gd name="T110" fmla="*/ 0 60000 65536"/>
                  <a:gd name="T111" fmla="*/ 0 60000 65536"/>
                  <a:gd name="T112" fmla="*/ 0 60000 65536"/>
                  <a:gd name="T113" fmla="*/ 0 60000 65536"/>
                  <a:gd name="T114" fmla="*/ 0 60000 65536"/>
                  <a:gd name="T115" fmla="*/ 0 60000 65536"/>
                  <a:gd name="T116" fmla="*/ 0 60000 65536"/>
                  <a:gd name="T117" fmla="*/ 0 60000 65536"/>
                  <a:gd name="T118" fmla="*/ 0 60000 65536"/>
                  <a:gd name="T119" fmla="*/ 0 60000 65536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w 44"/>
                  <a:gd name="T130" fmla="*/ 0 h 69"/>
                  <a:gd name="T131" fmla="*/ 44 w 44"/>
                  <a:gd name="T132" fmla="*/ 69 h 69"/>
                </a:gdLst>
                <a:ahLst/>
                <a:cxnLst>
                  <a:cxn ang="T86">
                    <a:pos x="T0" y="T1"/>
                  </a:cxn>
                  <a:cxn ang="T87">
                    <a:pos x="T2" y="T3"/>
                  </a:cxn>
                  <a:cxn ang="T88">
                    <a:pos x="T4" y="T5"/>
                  </a:cxn>
                  <a:cxn ang="T89">
                    <a:pos x="T6" y="T7"/>
                  </a:cxn>
                  <a:cxn ang="T90">
                    <a:pos x="T8" y="T9"/>
                  </a:cxn>
                  <a:cxn ang="T91">
                    <a:pos x="T10" y="T11"/>
                  </a:cxn>
                  <a:cxn ang="T92">
                    <a:pos x="T12" y="T13"/>
                  </a:cxn>
                  <a:cxn ang="T93">
                    <a:pos x="T14" y="T15"/>
                  </a:cxn>
                  <a:cxn ang="T94">
                    <a:pos x="T16" y="T17"/>
                  </a:cxn>
                  <a:cxn ang="T95">
                    <a:pos x="T18" y="T19"/>
                  </a:cxn>
                  <a:cxn ang="T96">
                    <a:pos x="T20" y="T21"/>
                  </a:cxn>
                  <a:cxn ang="T97">
                    <a:pos x="T22" y="T23"/>
                  </a:cxn>
                  <a:cxn ang="T98">
                    <a:pos x="T24" y="T25"/>
                  </a:cxn>
                  <a:cxn ang="T99">
                    <a:pos x="T26" y="T27"/>
                  </a:cxn>
                  <a:cxn ang="T100">
                    <a:pos x="T28" y="T29"/>
                  </a:cxn>
                  <a:cxn ang="T101">
                    <a:pos x="T30" y="T31"/>
                  </a:cxn>
                  <a:cxn ang="T102">
                    <a:pos x="T32" y="T33"/>
                  </a:cxn>
                  <a:cxn ang="T103">
                    <a:pos x="T34" y="T35"/>
                  </a:cxn>
                  <a:cxn ang="T104">
                    <a:pos x="T36" y="T37"/>
                  </a:cxn>
                  <a:cxn ang="T105">
                    <a:pos x="T38" y="T39"/>
                  </a:cxn>
                  <a:cxn ang="T106">
                    <a:pos x="T40" y="T41"/>
                  </a:cxn>
                  <a:cxn ang="T107">
                    <a:pos x="T42" y="T43"/>
                  </a:cxn>
                  <a:cxn ang="T108">
                    <a:pos x="T44" y="T45"/>
                  </a:cxn>
                  <a:cxn ang="T109">
                    <a:pos x="T46" y="T47"/>
                  </a:cxn>
                  <a:cxn ang="T110">
                    <a:pos x="T48" y="T49"/>
                  </a:cxn>
                  <a:cxn ang="T111">
                    <a:pos x="T50" y="T51"/>
                  </a:cxn>
                  <a:cxn ang="T112">
                    <a:pos x="T52" y="T53"/>
                  </a:cxn>
                  <a:cxn ang="T113">
                    <a:pos x="T54" y="T55"/>
                  </a:cxn>
                  <a:cxn ang="T114">
                    <a:pos x="T56" y="T57"/>
                  </a:cxn>
                  <a:cxn ang="T115">
                    <a:pos x="T58" y="T59"/>
                  </a:cxn>
                  <a:cxn ang="T116">
                    <a:pos x="T60" y="T61"/>
                  </a:cxn>
                  <a:cxn ang="T117">
                    <a:pos x="T62" y="T63"/>
                  </a:cxn>
                  <a:cxn ang="T118">
                    <a:pos x="T64" y="T65"/>
                  </a:cxn>
                  <a:cxn ang="T119">
                    <a:pos x="T66" y="T67"/>
                  </a:cxn>
                  <a:cxn ang="T120">
                    <a:pos x="T68" y="T69"/>
                  </a:cxn>
                  <a:cxn ang="T121">
                    <a:pos x="T70" y="T71"/>
                  </a:cxn>
                  <a:cxn ang="T122">
                    <a:pos x="T72" y="T73"/>
                  </a:cxn>
                  <a:cxn ang="T123">
                    <a:pos x="T74" y="T75"/>
                  </a:cxn>
                  <a:cxn ang="T124">
                    <a:pos x="T76" y="T77"/>
                  </a:cxn>
                  <a:cxn ang="T125">
                    <a:pos x="T78" y="T79"/>
                  </a:cxn>
                  <a:cxn ang="T126">
                    <a:pos x="T80" y="T81"/>
                  </a:cxn>
                  <a:cxn ang="T127">
                    <a:pos x="T82" y="T83"/>
                  </a:cxn>
                  <a:cxn ang="T128">
                    <a:pos x="T84" y="T85"/>
                  </a:cxn>
                </a:cxnLst>
                <a:rect l="T129" t="T130" r="T131" b="T132"/>
                <a:pathLst>
                  <a:path w="44" h="69">
                    <a:moveTo>
                      <a:pt x="44" y="69"/>
                    </a:moveTo>
                    <a:lnTo>
                      <a:pt x="44" y="67"/>
                    </a:lnTo>
                    <a:lnTo>
                      <a:pt x="44" y="66"/>
                    </a:lnTo>
                    <a:lnTo>
                      <a:pt x="43" y="62"/>
                    </a:lnTo>
                    <a:lnTo>
                      <a:pt x="39" y="52"/>
                    </a:lnTo>
                    <a:lnTo>
                      <a:pt x="38" y="50"/>
                    </a:lnTo>
                    <a:lnTo>
                      <a:pt x="36" y="48"/>
                    </a:lnTo>
                    <a:lnTo>
                      <a:pt x="36" y="47"/>
                    </a:lnTo>
                    <a:lnTo>
                      <a:pt x="34" y="45"/>
                    </a:lnTo>
                    <a:lnTo>
                      <a:pt x="31" y="42"/>
                    </a:lnTo>
                    <a:lnTo>
                      <a:pt x="28" y="40"/>
                    </a:lnTo>
                    <a:lnTo>
                      <a:pt x="27" y="40"/>
                    </a:lnTo>
                    <a:lnTo>
                      <a:pt x="25" y="38"/>
                    </a:lnTo>
                    <a:lnTo>
                      <a:pt x="24" y="37"/>
                    </a:lnTo>
                    <a:lnTo>
                      <a:pt x="9" y="30"/>
                    </a:lnTo>
                    <a:lnTo>
                      <a:pt x="5" y="29"/>
                    </a:lnTo>
                    <a:lnTo>
                      <a:pt x="1" y="28"/>
                    </a:lnTo>
                    <a:lnTo>
                      <a:pt x="0" y="27"/>
                    </a:lnTo>
                    <a:lnTo>
                      <a:pt x="1" y="26"/>
                    </a:lnTo>
                    <a:lnTo>
                      <a:pt x="5" y="25"/>
                    </a:lnTo>
                    <a:lnTo>
                      <a:pt x="9" y="23"/>
                    </a:lnTo>
                    <a:lnTo>
                      <a:pt x="13" y="22"/>
                    </a:lnTo>
                    <a:lnTo>
                      <a:pt x="17" y="20"/>
                    </a:lnTo>
                    <a:lnTo>
                      <a:pt x="21" y="19"/>
                    </a:lnTo>
                    <a:lnTo>
                      <a:pt x="21" y="18"/>
                    </a:lnTo>
                    <a:lnTo>
                      <a:pt x="24" y="17"/>
                    </a:lnTo>
                    <a:lnTo>
                      <a:pt x="25" y="16"/>
                    </a:lnTo>
                    <a:lnTo>
                      <a:pt x="33" y="10"/>
                    </a:lnTo>
                    <a:lnTo>
                      <a:pt x="36" y="8"/>
                    </a:lnTo>
                    <a:lnTo>
                      <a:pt x="38" y="6"/>
                    </a:lnTo>
                    <a:lnTo>
                      <a:pt x="39" y="5"/>
                    </a:lnTo>
                    <a:lnTo>
                      <a:pt x="40" y="5"/>
                    </a:lnTo>
                    <a:lnTo>
                      <a:pt x="41" y="3"/>
                    </a:lnTo>
                    <a:lnTo>
                      <a:pt x="42" y="2"/>
                    </a:lnTo>
                    <a:lnTo>
                      <a:pt x="43" y="1"/>
                    </a:lnTo>
                    <a:lnTo>
                      <a:pt x="44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303" name="Freeform 18">
                <a:extLst>
                  <a:ext uri="{FF2B5EF4-FFF2-40B4-BE49-F238E27FC236}">
                    <a16:creationId xmlns:a16="http://schemas.microsoft.com/office/drawing/2014/main" id="{00000000-0008-0000-0100-00002F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183" y="857"/>
                <a:ext cx="266" cy="70"/>
              </a:xfrm>
              <a:custGeom>
                <a:avLst/>
                <a:gdLst>
                  <a:gd name="T0" fmla="*/ 266 w 266"/>
                  <a:gd name="T1" fmla="*/ 70 h 70"/>
                  <a:gd name="T2" fmla="*/ 266 w 266"/>
                  <a:gd name="T3" fmla="*/ 70 h 70"/>
                  <a:gd name="T4" fmla="*/ 0 w 266"/>
                  <a:gd name="T5" fmla="*/ 70 h 70"/>
                  <a:gd name="T6" fmla="*/ 0 w 266"/>
                  <a:gd name="T7" fmla="*/ 29 h 70"/>
                  <a:gd name="T8" fmla="*/ 156 w 266"/>
                  <a:gd name="T9" fmla="*/ 29 h 70"/>
                  <a:gd name="T10" fmla="*/ 165 w 266"/>
                  <a:gd name="T11" fmla="*/ 29 h 70"/>
                  <a:gd name="T12" fmla="*/ 231 w 266"/>
                  <a:gd name="T13" fmla="*/ 18 h 70"/>
                  <a:gd name="T14" fmla="*/ 265 w 266"/>
                  <a:gd name="T15" fmla="*/ 1 h 70"/>
                  <a:gd name="T16" fmla="*/ 266 w 266"/>
                  <a:gd name="T17" fmla="*/ 0 h 70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60000 65536"/>
                  <a:gd name="T25" fmla="*/ 0 60000 65536"/>
                  <a:gd name="T26" fmla="*/ 0 60000 65536"/>
                  <a:gd name="T27" fmla="*/ 0 w 266"/>
                  <a:gd name="T28" fmla="*/ 0 h 70"/>
                  <a:gd name="T29" fmla="*/ 266 w 266"/>
                  <a:gd name="T30" fmla="*/ 70 h 70"/>
                </a:gdLst>
                <a:ahLst/>
                <a:cxnLst>
                  <a:cxn ang="T18">
                    <a:pos x="T0" y="T1"/>
                  </a:cxn>
                  <a:cxn ang="T19">
                    <a:pos x="T2" y="T3"/>
                  </a:cxn>
                  <a:cxn ang="T20">
                    <a:pos x="T4" y="T5"/>
                  </a:cxn>
                  <a:cxn ang="T21">
                    <a:pos x="T6" y="T7"/>
                  </a:cxn>
                  <a:cxn ang="T22">
                    <a:pos x="T8" y="T9"/>
                  </a:cxn>
                  <a:cxn ang="T23">
                    <a:pos x="T10" y="T11"/>
                  </a:cxn>
                  <a:cxn ang="T24">
                    <a:pos x="T12" y="T13"/>
                  </a:cxn>
                  <a:cxn ang="T25">
                    <a:pos x="T14" y="T15"/>
                  </a:cxn>
                  <a:cxn ang="T26">
                    <a:pos x="T16" y="T17"/>
                  </a:cxn>
                </a:cxnLst>
                <a:rect l="T27" t="T28" r="T29" b="T30"/>
                <a:pathLst>
                  <a:path w="266" h="70">
                    <a:moveTo>
                      <a:pt x="266" y="70"/>
                    </a:moveTo>
                    <a:lnTo>
                      <a:pt x="266" y="70"/>
                    </a:lnTo>
                    <a:lnTo>
                      <a:pt x="0" y="70"/>
                    </a:lnTo>
                    <a:lnTo>
                      <a:pt x="0" y="29"/>
                    </a:lnTo>
                    <a:lnTo>
                      <a:pt x="156" y="29"/>
                    </a:lnTo>
                    <a:lnTo>
                      <a:pt x="165" y="29"/>
                    </a:lnTo>
                    <a:lnTo>
                      <a:pt x="231" y="18"/>
                    </a:lnTo>
                    <a:lnTo>
                      <a:pt x="265" y="1"/>
                    </a:lnTo>
                    <a:lnTo>
                      <a:pt x="266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304" name="Freeform 19">
                <a:extLst>
                  <a:ext uri="{FF2B5EF4-FFF2-40B4-BE49-F238E27FC236}">
                    <a16:creationId xmlns:a16="http://schemas.microsoft.com/office/drawing/2014/main" id="{00000000-0008-0000-0100-000030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092" y="620"/>
                <a:ext cx="91" cy="307"/>
              </a:xfrm>
              <a:custGeom>
                <a:avLst/>
                <a:gdLst>
                  <a:gd name="T0" fmla="*/ 91 w 91"/>
                  <a:gd name="T1" fmla="*/ 307 h 307"/>
                  <a:gd name="T2" fmla="*/ 81 w 91"/>
                  <a:gd name="T3" fmla="*/ 307 h 307"/>
                  <a:gd name="T4" fmla="*/ 0 w 91"/>
                  <a:gd name="T5" fmla="*/ 307 h 307"/>
                  <a:gd name="T6" fmla="*/ 81 w 91"/>
                  <a:gd name="T7" fmla="*/ 0 h 307"/>
                  <a:gd name="T8" fmla="*/ 91 w 91"/>
                  <a:gd name="T9" fmla="*/ 0 h 307"/>
                  <a:gd name="T10" fmla="*/ 0 60000 65536"/>
                  <a:gd name="T11" fmla="*/ 0 60000 65536"/>
                  <a:gd name="T12" fmla="*/ 0 60000 65536"/>
                  <a:gd name="T13" fmla="*/ 0 60000 65536"/>
                  <a:gd name="T14" fmla="*/ 0 60000 65536"/>
                  <a:gd name="T15" fmla="*/ 0 w 91"/>
                  <a:gd name="T16" fmla="*/ 0 h 307"/>
                  <a:gd name="T17" fmla="*/ 91 w 91"/>
                  <a:gd name="T18" fmla="*/ 307 h 307"/>
                </a:gdLst>
                <a:ahLst/>
                <a:cxnLst>
                  <a:cxn ang="T10">
                    <a:pos x="T0" y="T1"/>
                  </a:cxn>
                  <a:cxn ang="T11">
                    <a:pos x="T2" y="T3"/>
                  </a:cxn>
                  <a:cxn ang="T12">
                    <a:pos x="T4" y="T5"/>
                  </a:cxn>
                  <a:cxn ang="T13">
                    <a:pos x="T6" y="T7"/>
                  </a:cxn>
                  <a:cxn ang="T14">
                    <a:pos x="T8" y="T9"/>
                  </a:cxn>
                </a:cxnLst>
                <a:rect l="T15" t="T16" r="T17" b="T18"/>
                <a:pathLst>
                  <a:path w="91" h="307">
                    <a:moveTo>
                      <a:pt x="91" y="307"/>
                    </a:moveTo>
                    <a:lnTo>
                      <a:pt x="81" y="307"/>
                    </a:lnTo>
                    <a:lnTo>
                      <a:pt x="0" y="307"/>
                    </a:lnTo>
                    <a:lnTo>
                      <a:pt x="81" y="0"/>
                    </a:lnTo>
                    <a:lnTo>
                      <a:pt x="91" y="0"/>
                    </a:lnTo>
                  </a:path>
                </a:pathLst>
              </a:custGeom>
              <a:solidFill>
                <a:srgbClr val="D30026"/>
              </a:solidFill>
              <a:ln w="9525">
                <a:noFill/>
                <a:round/>
                <a:headEnd/>
                <a:tailEnd/>
              </a:ln>
            </xdr:spPr>
          </xdr:sp>
        </xdr:grpSp>
        <xdr:sp macro="" textlink="">
          <xdr:nvSpPr>
            <xdr:cNvPr id="289" name="Freeform 20">
              <a:extLst>
                <a:ext uri="{FF2B5EF4-FFF2-40B4-BE49-F238E27FC236}">
                  <a16:creationId xmlns:a16="http://schemas.microsoft.com/office/drawing/2014/main" id="{00000000-0008-0000-0100-000021010000}"/>
                </a:ext>
              </a:extLst>
            </xdr:cNvPr>
            <xdr:cNvSpPr>
              <a:spLocks/>
            </xdr:cNvSpPr>
          </xdr:nvSpPr>
          <xdr:spPr bwMode="auto">
            <a:xfrm>
              <a:off x="9960" y="722"/>
              <a:ext cx="51" cy="39"/>
            </a:xfrm>
            <a:custGeom>
              <a:avLst/>
              <a:gdLst>
                <a:gd name="T0" fmla="*/ 10 w 51"/>
                <a:gd name="T1" fmla="*/ 0 h 39"/>
                <a:gd name="T2" fmla="*/ 19 w 51"/>
                <a:gd name="T3" fmla="*/ 0 h 39"/>
                <a:gd name="T4" fmla="*/ 22 w 51"/>
                <a:gd name="T5" fmla="*/ 0 h 39"/>
                <a:gd name="T6" fmla="*/ 51 w 51"/>
                <a:gd name="T7" fmla="*/ 15 h 39"/>
                <a:gd name="T8" fmla="*/ 51 w 51"/>
                <a:gd name="T9" fmla="*/ 17 h 39"/>
                <a:gd name="T10" fmla="*/ 8 w 51"/>
                <a:gd name="T11" fmla="*/ 39 h 39"/>
                <a:gd name="T12" fmla="*/ 0 w 51"/>
                <a:gd name="T13" fmla="*/ 39 h 39"/>
                <a:gd name="T14" fmla="*/ 10 w 51"/>
                <a:gd name="T15" fmla="*/ 0 h 39"/>
                <a:gd name="T16" fmla="*/ 0 60000 65536"/>
                <a:gd name="T17" fmla="*/ 0 60000 65536"/>
                <a:gd name="T18" fmla="*/ 0 60000 65536"/>
                <a:gd name="T19" fmla="*/ 0 60000 65536"/>
                <a:gd name="T20" fmla="*/ 0 60000 65536"/>
                <a:gd name="T21" fmla="*/ 0 60000 65536"/>
                <a:gd name="T22" fmla="*/ 0 60000 65536"/>
                <a:gd name="T23" fmla="*/ 0 60000 65536"/>
                <a:gd name="T24" fmla="*/ 0 w 51"/>
                <a:gd name="T25" fmla="*/ 0 h 39"/>
                <a:gd name="T26" fmla="*/ 51 w 51"/>
                <a:gd name="T27" fmla="*/ 39 h 39"/>
              </a:gdLst>
              <a:ahLst/>
              <a:cxnLst>
                <a:cxn ang="T16">
                  <a:pos x="T0" y="T1"/>
                </a:cxn>
                <a:cxn ang="T17">
                  <a:pos x="T2" y="T3"/>
                </a:cxn>
                <a:cxn ang="T18">
                  <a:pos x="T4" y="T5"/>
                </a:cxn>
                <a:cxn ang="T19">
                  <a:pos x="T6" y="T7"/>
                </a:cxn>
                <a:cxn ang="T20">
                  <a:pos x="T8" y="T9"/>
                </a:cxn>
                <a:cxn ang="T21">
                  <a:pos x="T10" y="T11"/>
                </a:cxn>
                <a:cxn ang="T22">
                  <a:pos x="T12" y="T13"/>
                </a:cxn>
                <a:cxn ang="T23">
                  <a:pos x="T14" y="T15"/>
                </a:cxn>
              </a:cxnLst>
              <a:rect l="T24" t="T25" r="T26" b="T27"/>
              <a:pathLst>
                <a:path w="51" h="39">
                  <a:moveTo>
                    <a:pt x="10" y="0"/>
                  </a:moveTo>
                  <a:lnTo>
                    <a:pt x="19" y="0"/>
                  </a:lnTo>
                  <a:lnTo>
                    <a:pt x="22" y="0"/>
                  </a:lnTo>
                  <a:lnTo>
                    <a:pt x="51" y="15"/>
                  </a:lnTo>
                  <a:lnTo>
                    <a:pt x="51" y="17"/>
                  </a:lnTo>
                  <a:lnTo>
                    <a:pt x="8" y="39"/>
                  </a:lnTo>
                  <a:lnTo>
                    <a:pt x="0" y="39"/>
                  </a:lnTo>
                  <a:lnTo>
                    <a:pt x="10" y="0"/>
                  </a:lnTo>
                  <a:close/>
                </a:path>
              </a:pathLst>
            </a:custGeom>
            <a:solidFill>
              <a:srgbClr val="D30026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290" name="Freeform 21">
              <a:extLst>
                <a:ext uri="{FF2B5EF4-FFF2-40B4-BE49-F238E27FC236}">
                  <a16:creationId xmlns:a16="http://schemas.microsoft.com/office/drawing/2014/main" id="{00000000-0008-0000-0100-000022010000}"/>
                </a:ext>
              </a:extLst>
            </xdr:cNvPr>
            <xdr:cNvSpPr>
              <a:spLocks/>
            </xdr:cNvSpPr>
          </xdr:nvSpPr>
          <xdr:spPr bwMode="auto">
            <a:xfrm>
              <a:off x="9621" y="736"/>
              <a:ext cx="46" cy="68"/>
            </a:xfrm>
            <a:custGeom>
              <a:avLst/>
              <a:gdLst>
                <a:gd name="T0" fmla="*/ 39 w 46"/>
                <a:gd name="T1" fmla="*/ 0 h 68"/>
                <a:gd name="T2" fmla="*/ 44 w 46"/>
                <a:gd name="T3" fmla="*/ 0 h 68"/>
                <a:gd name="T4" fmla="*/ 44 w 46"/>
                <a:gd name="T5" fmla="*/ 1 h 68"/>
                <a:gd name="T6" fmla="*/ 43 w 46"/>
                <a:gd name="T7" fmla="*/ 3 h 68"/>
                <a:gd name="T8" fmla="*/ 43 w 46"/>
                <a:gd name="T9" fmla="*/ 17 h 68"/>
                <a:gd name="T10" fmla="*/ 43 w 46"/>
                <a:gd name="T11" fmla="*/ 19 h 68"/>
                <a:gd name="T12" fmla="*/ 44 w 46"/>
                <a:gd name="T13" fmla="*/ 29 h 68"/>
                <a:gd name="T14" fmla="*/ 46 w 46"/>
                <a:gd name="T15" fmla="*/ 68 h 68"/>
                <a:gd name="T16" fmla="*/ 0 w 46"/>
                <a:gd name="T17" fmla="*/ 68 h 68"/>
                <a:gd name="T18" fmla="*/ 39 w 46"/>
                <a:gd name="T19" fmla="*/ 0 h 68"/>
                <a:gd name="T20" fmla="*/ 0 60000 65536"/>
                <a:gd name="T21" fmla="*/ 0 60000 65536"/>
                <a:gd name="T22" fmla="*/ 0 60000 65536"/>
                <a:gd name="T23" fmla="*/ 0 60000 65536"/>
                <a:gd name="T24" fmla="*/ 0 60000 65536"/>
                <a:gd name="T25" fmla="*/ 0 60000 65536"/>
                <a:gd name="T26" fmla="*/ 0 60000 65536"/>
                <a:gd name="T27" fmla="*/ 0 60000 65536"/>
                <a:gd name="T28" fmla="*/ 0 60000 65536"/>
                <a:gd name="T29" fmla="*/ 0 60000 65536"/>
                <a:gd name="T30" fmla="*/ 0 w 46"/>
                <a:gd name="T31" fmla="*/ 0 h 68"/>
                <a:gd name="T32" fmla="*/ 46 w 46"/>
                <a:gd name="T33" fmla="*/ 68 h 68"/>
              </a:gdLst>
              <a:ahLst/>
              <a:cxnLst>
                <a:cxn ang="T20">
                  <a:pos x="T0" y="T1"/>
                </a:cxn>
                <a:cxn ang="T21">
                  <a:pos x="T2" y="T3"/>
                </a:cxn>
                <a:cxn ang="T22">
                  <a:pos x="T4" y="T5"/>
                </a:cxn>
                <a:cxn ang="T23">
                  <a:pos x="T6" y="T7"/>
                </a:cxn>
                <a:cxn ang="T24">
                  <a:pos x="T8" y="T9"/>
                </a:cxn>
                <a:cxn ang="T25">
                  <a:pos x="T10" y="T11"/>
                </a:cxn>
                <a:cxn ang="T26">
                  <a:pos x="T12" y="T13"/>
                </a:cxn>
                <a:cxn ang="T27">
                  <a:pos x="T14" y="T15"/>
                </a:cxn>
                <a:cxn ang="T28">
                  <a:pos x="T16" y="T17"/>
                </a:cxn>
                <a:cxn ang="T29">
                  <a:pos x="T18" y="T19"/>
                </a:cxn>
              </a:cxnLst>
              <a:rect l="T30" t="T31" r="T32" b="T33"/>
              <a:pathLst>
                <a:path w="46" h="68">
                  <a:moveTo>
                    <a:pt x="39" y="0"/>
                  </a:moveTo>
                  <a:lnTo>
                    <a:pt x="44" y="0"/>
                  </a:lnTo>
                  <a:lnTo>
                    <a:pt x="44" y="1"/>
                  </a:lnTo>
                  <a:lnTo>
                    <a:pt x="43" y="3"/>
                  </a:lnTo>
                  <a:lnTo>
                    <a:pt x="43" y="17"/>
                  </a:lnTo>
                  <a:lnTo>
                    <a:pt x="43" y="19"/>
                  </a:lnTo>
                  <a:lnTo>
                    <a:pt x="44" y="29"/>
                  </a:lnTo>
                  <a:lnTo>
                    <a:pt x="46" y="68"/>
                  </a:lnTo>
                  <a:lnTo>
                    <a:pt x="0" y="68"/>
                  </a:lnTo>
                  <a:lnTo>
                    <a:pt x="39" y="0"/>
                  </a:lnTo>
                  <a:close/>
                </a:path>
              </a:pathLst>
            </a:custGeom>
            <a:solidFill>
              <a:srgbClr val="D30026"/>
            </a:solidFill>
            <a:ln w="9525">
              <a:noFill/>
              <a:round/>
              <a:headEnd/>
              <a:tailEnd/>
            </a:ln>
          </xdr:spPr>
        </xdr:sp>
      </xdr:grpSp>
      <xdr:grpSp>
        <xdr:nvGrpSpPr>
          <xdr:cNvPr id="267" name="Group 24">
            <a:extLst>
              <a:ext uri="{FF2B5EF4-FFF2-40B4-BE49-F238E27FC236}">
                <a16:creationId xmlns:a16="http://schemas.microsoft.com/office/drawing/2014/main" id="{00000000-0008-0000-0100-00000B010000}"/>
              </a:ext>
            </a:extLst>
          </xdr:cNvPr>
          <xdr:cNvGrpSpPr>
            <a:grpSpLocks/>
          </xdr:cNvGrpSpPr>
        </xdr:nvGrpSpPr>
        <xdr:grpSpPr bwMode="auto">
          <a:xfrm>
            <a:off x="6841715" y="95250"/>
            <a:ext cx="777030" cy="208749"/>
            <a:chOff x="10278" y="610"/>
            <a:chExt cx="1276" cy="329"/>
          </a:xfrm>
        </xdr:grpSpPr>
        <xdr:grpSp>
          <xdr:nvGrpSpPr>
            <xdr:cNvPr id="268" name="Group 25">
              <a:extLst>
                <a:ext uri="{FF2B5EF4-FFF2-40B4-BE49-F238E27FC236}">
                  <a16:creationId xmlns:a16="http://schemas.microsoft.com/office/drawing/2014/main" id="{00000000-0008-0000-0100-00000C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0288" y="620"/>
              <a:ext cx="920" cy="307"/>
              <a:chOff x="10288" y="620"/>
              <a:chExt cx="920" cy="307"/>
            </a:xfrm>
          </xdr:grpSpPr>
          <xdr:sp macro="" textlink="">
            <xdr:nvSpPr>
              <xdr:cNvPr id="269" name="Freeform 26">
                <a:extLst>
                  <a:ext uri="{FF2B5EF4-FFF2-40B4-BE49-F238E27FC236}">
                    <a16:creationId xmlns:a16="http://schemas.microsoft.com/office/drawing/2014/main" id="{00000000-0008-0000-0100-00000D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1114" y="620"/>
                <a:ext cx="94" cy="307"/>
              </a:xfrm>
              <a:custGeom>
                <a:avLst/>
                <a:gdLst>
                  <a:gd name="T0" fmla="*/ 94 w 94"/>
                  <a:gd name="T1" fmla="*/ 0 h 307"/>
                  <a:gd name="T2" fmla="*/ 13 w 94"/>
                  <a:gd name="T3" fmla="*/ 307 h 307"/>
                  <a:gd name="T4" fmla="*/ 0 w 94"/>
                  <a:gd name="T5" fmla="*/ 307 h 307"/>
                  <a:gd name="T6" fmla="*/ 0 w 94"/>
                  <a:gd name="T7" fmla="*/ 0 h 307"/>
                  <a:gd name="T8" fmla="*/ 13 w 94"/>
                  <a:gd name="T9" fmla="*/ 0 h 307"/>
                  <a:gd name="T10" fmla="*/ 94 w 94"/>
                  <a:gd name="T11" fmla="*/ 0 h 307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94"/>
                  <a:gd name="T19" fmla="*/ 0 h 307"/>
                  <a:gd name="T20" fmla="*/ 94 w 94"/>
                  <a:gd name="T21" fmla="*/ 307 h 307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94" h="307">
                    <a:moveTo>
                      <a:pt x="94" y="0"/>
                    </a:moveTo>
                    <a:lnTo>
                      <a:pt x="13" y="307"/>
                    </a:lnTo>
                    <a:lnTo>
                      <a:pt x="0" y="307"/>
                    </a:lnTo>
                    <a:lnTo>
                      <a:pt x="0" y="0"/>
                    </a:lnTo>
                    <a:lnTo>
                      <a:pt x="13" y="0"/>
                    </a:lnTo>
                    <a:lnTo>
                      <a:pt x="94" y="0"/>
                    </a:lnTo>
                    <a:close/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70" name="Freeform 27">
                <a:extLst>
                  <a:ext uri="{FF2B5EF4-FFF2-40B4-BE49-F238E27FC236}">
                    <a16:creationId xmlns:a16="http://schemas.microsoft.com/office/drawing/2014/main" id="{00000000-0008-0000-0100-00000E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1083" y="666"/>
                <a:ext cx="31" cy="261"/>
              </a:xfrm>
              <a:custGeom>
                <a:avLst/>
                <a:gdLst>
                  <a:gd name="T0" fmla="*/ 31 w 31"/>
                  <a:gd name="T1" fmla="*/ 261 h 261"/>
                  <a:gd name="T2" fmla="*/ 31 w 31"/>
                  <a:gd name="T3" fmla="*/ 261 h 261"/>
                  <a:gd name="T4" fmla="*/ 0 w 31"/>
                  <a:gd name="T5" fmla="*/ 261 h 261"/>
                  <a:gd name="T6" fmla="*/ 0 w 31"/>
                  <a:gd name="T7" fmla="*/ 78 h 261"/>
                  <a:gd name="T8" fmla="*/ 12 w 31"/>
                  <a:gd name="T9" fmla="*/ 86 h 261"/>
                  <a:gd name="T10" fmla="*/ 31 w 31"/>
                  <a:gd name="T11" fmla="*/ 0 h 261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31"/>
                  <a:gd name="T19" fmla="*/ 0 h 261"/>
                  <a:gd name="T20" fmla="*/ 31 w 31"/>
                  <a:gd name="T21" fmla="*/ 261 h 261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31" h="261">
                    <a:moveTo>
                      <a:pt x="31" y="261"/>
                    </a:moveTo>
                    <a:lnTo>
                      <a:pt x="31" y="261"/>
                    </a:lnTo>
                    <a:lnTo>
                      <a:pt x="0" y="261"/>
                    </a:lnTo>
                    <a:lnTo>
                      <a:pt x="0" y="78"/>
                    </a:lnTo>
                    <a:lnTo>
                      <a:pt x="12" y="86"/>
                    </a:lnTo>
                    <a:lnTo>
                      <a:pt x="31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71" name="Freeform 28">
                <a:extLst>
                  <a:ext uri="{FF2B5EF4-FFF2-40B4-BE49-F238E27FC236}">
                    <a16:creationId xmlns:a16="http://schemas.microsoft.com/office/drawing/2014/main" id="{00000000-0008-0000-0100-00000F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856" y="620"/>
                <a:ext cx="258" cy="128"/>
              </a:xfrm>
              <a:custGeom>
                <a:avLst/>
                <a:gdLst>
                  <a:gd name="T0" fmla="*/ 258 w 258"/>
                  <a:gd name="T1" fmla="*/ 46 h 128"/>
                  <a:gd name="T2" fmla="*/ 195 w 258"/>
                  <a:gd name="T3" fmla="*/ 37 h 128"/>
                  <a:gd name="T4" fmla="*/ 184 w 258"/>
                  <a:gd name="T5" fmla="*/ 37 h 128"/>
                  <a:gd name="T6" fmla="*/ 170 w 258"/>
                  <a:gd name="T7" fmla="*/ 38 h 128"/>
                  <a:gd name="T8" fmla="*/ 104 w 258"/>
                  <a:gd name="T9" fmla="*/ 50 h 128"/>
                  <a:gd name="T10" fmla="*/ 47 w 258"/>
                  <a:gd name="T11" fmla="*/ 78 h 128"/>
                  <a:gd name="T12" fmla="*/ 0 w 258"/>
                  <a:gd name="T13" fmla="*/ 127 h 128"/>
                  <a:gd name="T14" fmla="*/ 0 w 258"/>
                  <a:gd name="T15" fmla="*/ 128 h 128"/>
                  <a:gd name="T16" fmla="*/ 0 w 258"/>
                  <a:gd name="T17" fmla="*/ 0 h 128"/>
                  <a:gd name="T18" fmla="*/ 255 w 258"/>
                  <a:gd name="T19" fmla="*/ 0 h 128"/>
                  <a:gd name="T20" fmla="*/ 258 w 258"/>
                  <a:gd name="T21" fmla="*/ 0 h 128"/>
                  <a:gd name="T22" fmla="*/ 0 60000 65536"/>
                  <a:gd name="T23" fmla="*/ 0 60000 65536"/>
                  <a:gd name="T24" fmla="*/ 0 60000 65536"/>
                  <a:gd name="T25" fmla="*/ 0 60000 65536"/>
                  <a:gd name="T26" fmla="*/ 0 60000 65536"/>
                  <a:gd name="T27" fmla="*/ 0 60000 65536"/>
                  <a:gd name="T28" fmla="*/ 0 60000 65536"/>
                  <a:gd name="T29" fmla="*/ 0 60000 65536"/>
                  <a:gd name="T30" fmla="*/ 0 60000 65536"/>
                  <a:gd name="T31" fmla="*/ 0 60000 65536"/>
                  <a:gd name="T32" fmla="*/ 0 60000 65536"/>
                  <a:gd name="T33" fmla="*/ 0 w 258"/>
                  <a:gd name="T34" fmla="*/ 0 h 128"/>
                  <a:gd name="T35" fmla="*/ 258 w 258"/>
                  <a:gd name="T36" fmla="*/ 128 h 128"/>
                </a:gdLst>
                <a:ahLst/>
                <a:cxnLst>
                  <a:cxn ang="T22">
                    <a:pos x="T0" y="T1"/>
                  </a:cxn>
                  <a:cxn ang="T23">
                    <a:pos x="T2" y="T3"/>
                  </a:cxn>
                  <a:cxn ang="T24">
                    <a:pos x="T4" y="T5"/>
                  </a:cxn>
                  <a:cxn ang="T25">
                    <a:pos x="T6" y="T7"/>
                  </a:cxn>
                  <a:cxn ang="T26">
                    <a:pos x="T8" y="T9"/>
                  </a:cxn>
                  <a:cxn ang="T27">
                    <a:pos x="T10" y="T11"/>
                  </a:cxn>
                  <a:cxn ang="T28">
                    <a:pos x="T12" y="T13"/>
                  </a:cxn>
                  <a:cxn ang="T29">
                    <a:pos x="T14" y="T15"/>
                  </a:cxn>
                  <a:cxn ang="T30">
                    <a:pos x="T16" y="T17"/>
                  </a:cxn>
                  <a:cxn ang="T31">
                    <a:pos x="T18" y="T19"/>
                  </a:cxn>
                  <a:cxn ang="T32">
                    <a:pos x="T20" y="T21"/>
                  </a:cxn>
                </a:cxnLst>
                <a:rect l="T33" t="T34" r="T35" b="T36"/>
                <a:pathLst>
                  <a:path w="258" h="128">
                    <a:moveTo>
                      <a:pt x="258" y="46"/>
                    </a:moveTo>
                    <a:lnTo>
                      <a:pt x="195" y="37"/>
                    </a:lnTo>
                    <a:lnTo>
                      <a:pt x="184" y="37"/>
                    </a:lnTo>
                    <a:lnTo>
                      <a:pt x="170" y="38"/>
                    </a:lnTo>
                    <a:lnTo>
                      <a:pt x="104" y="50"/>
                    </a:lnTo>
                    <a:lnTo>
                      <a:pt x="47" y="78"/>
                    </a:lnTo>
                    <a:lnTo>
                      <a:pt x="0" y="127"/>
                    </a:lnTo>
                    <a:lnTo>
                      <a:pt x="0" y="128"/>
                    </a:lnTo>
                    <a:lnTo>
                      <a:pt x="0" y="0"/>
                    </a:lnTo>
                    <a:lnTo>
                      <a:pt x="255" y="0"/>
                    </a:lnTo>
                    <a:lnTo>
                      <a:pt x="258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72" name="Freeform 29">
                <a:extLst>
                  <a:ext uri="{FF2B5EF4-FFF2-40B4-BE49-F238E27FC236}">
                    <a16:creationId xmlns:a16="http://schemas.microsoft.com/office/drawing/2014/main" id="{00000000-0008-0000-0100-000010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841" y="794"/>
                <a:ext cx="242" cy="133"/>
              </a:xfrm>
              <a:custGeom>
                <a:avLst/>
                <a:gdLst>
                  <a:gd name="T0" fmla="*/ 242 w 242"/>
                  <a:gd name="T1" fmla="*/ 133 h 133"/>
                  <a:gd name="T2" fmla="*/ 242 w 242"/>
                  <a:gd name="T3" fmla="*/ 133 h 133"/>
                  <a:gd name="T4" fmla="*/ 0 w 242"/>
                  <a:gd name="T5" fmla="*/ 133 h 133"/>
                  <a:gd name="T6" fmla="*/ 0 w 242"/>
                  <a:gd name="T7" fmla="*/ 0 h 133"/>
                  <a:gd name="T8" fmla="*/ 28 w 242"/>
                  <a:gd name="T9" fmla="*/ 63 h 133"/>
                  <a:gd name="T10" fmla="*/ 83 w 242"/>
                  <a:gd name="T11" fmla="*/ 90 h 133"/>
                  <a:gd name="T12" fmla="*/ 133 w 242"/>
                  <a:gd name="T13" fmla="*/ 96 h 133"/>
                  <a:gd name="T14" fmla="*/ 136 w 242"/>
                  <a:gd name="T15" fmla="*/ 96 h 133"/>
                  <a:gd name="T16" fmla="*/ 198 w 242"/>
                  <a:gd name="T17" fmla="*/ 91 h 133"/>
                  <a:gd name="T18" fmla="*/ 217 w 242"/>
                  <a:gd name="T19" fmla="*/ 87 h 133"/>
                  <a:gd name="T20" fmla="*/ 242 w 242"/>
                  <a:gd name="T21" fmla="*/ 2 h 133"/>
                  <a:gd name="T22" fmla="*/ 0 60000 65536"/>
                  <a:gd name="T23" fmla="*/ 0 60000 65536"/>
                  <a:gd name="T24" fmla="*/ 0 60000 65536"/>
                  <a:gd name="T25" fmla="*/ 0 60000 65536"/>
                  <a:gd name="T26" fmla="*/ 0 60000 65536"/>
                  <a:gd name="T27" fmla="*/ 0 60000 65536"/>
                  <a:gd name="T28" fmla="*/ 0 60000 65536"/>
                  <a:gd name="T29" fmla="*/ 0 60000 65536"/>
                  <a:gd name="T30" fmla="*/ 0 60000 65536"/>
                  <a:gd name="T31" fmla="*/ 0 60000 65536"/>
                  <a:gd name="T32" fmla="*/ 0 60000 65536"/>
                  <a:gd name="T33" fmla="*/ 0 w 242"/>
                  <a:gd name="T34" fmla="*/ 0 h 133"/>
                  <a:gd name="T35" fmla="*/ 242 w 242"/>
                  <a:gd name="T36" fmla="*/ 133 h 133"/>
                </a:gdLst>
                <a:ahLst/>
                <a:cxnLst>
                  <a:cxn ang="T22">
                    <a:pos x="T0" y="T1"/>
                  </a:cxn>
                  <a:cxn ang="T23">
                    <a:pos x="T2" y="T3"/>
                  </a:cxn>
                  <a:cxn ang="T24">
                    <a:pos x="T4" y="T5"/>
                  </a:cxn>
                  <a:cxn ang="T25">
                    <a:pos x="T6" y="T7"/>
                  </a:cxn>
                  <a:cxn ang="T26">
                    <a:pos x="T8" y="T9"/>
                  </a:cxn>
                  <a:cxn ang="T27">
                    <a:pos x="T10" y="T11"/>
                  </a:cxn>
                  <a:cxn ang="T28">
                    <a:pos x="T12" y="T13"/>
                  </a:cxn>
                  <a:cxn ang="T29">
                    <a:pos x="T14" y="T15"/>
                  </a:cxn>
                  <a:cxn ang="T30">
                    <a:pos x="T16" y="T17"/>
                  </a:cxn>
                  <a:cxn ang="T31">
                    <a:pos x="T18" y="T19"/>
                  </a:cxn>
                  <a:cxn ang="T32">
                    <a:pos x="T20" y="T21"/>
                  </a:cxn>
                </a:cxnLst>
                <a:rect l="T33" t="T34" r="T35" b="T36"/>
                <a:pathLst>
                  <a:path w="242" h="133">
                    <a:moveTo>
                      <a:pt x="242" y="133"/>
                    </a:moveTo>
                    <a:lnTo>
                      <a:pt x="242" y="133"/>
                    </a:lnTo>
                    <a:lnTo>
                      <a:pt x="0" y="133"/>
                    </a:lnTo>
                    <a:lnTo>
                      <a:pt x="0" y="0"/>
                    </a:lnTo>
                    <a:lnTo>
                      <a:pt x="28" y="63"/>
                    </a:lnTo>
                    <a:lnTo>
                      <a:pt x="83" y="90"/>
                    </a:lnTo>
                    <a:lnTo>
                      <a:pt x="133" y="96"/>
                    </a:lnTo>
                    <a:lnTo>
                      <a:pt x="136" y="96"/>
                    </a:lnTo>
                    <a:lnTo>
                      <a:pt x="198" y="91"/>
                    </a:lnTo>
                    <a:lnTo>
                      <a:pt x="217" y="87"/>
                    </a:lnTo>
                    <a:lnTo>
                      <a:pt x="242" y="2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73" name="Freeform 30">
                <a:extLst>
                  <a:ext uri="{FF2B5EF4-FFF2-40B4-BE49-F238E27FC236}">
                    <a16:creationId xmlns:a16="http://schemas.microsoft.com/office/drawing/2014/main" id="{00000000-0008-0000-0100-000011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959" y="729"/>
                <a:ext cx="124" cy="88"/>
              </a:xfrm>
              <a:custGeom>
                <a:avLst/>
                <a:gdLst>
                  <a:gd name="T0" fmla="*/ 124 w 124"/>
                  <a:gd name="T1" fmla="*/ 68 h 88"/>
                  <a:gd name="T2" fmla="*/ 118 w 124"/>
                  <a:gd name="T3" fmla="*/ 71 h 88"/>
                  <a:gd name="T4" fmla="*/ 115 w 124"/>
                  <a:gd name="T5" fmla="*/ 72 h 88"/>
                  <a:gd name="T6" fmla="*/ 104 w 124"/>
                  <a:gd name="T7" fmla="*/ 78 h 88"/>
                  <a:gd name="T8" fmla="*/ 101 w 124"/>
                  <a:gd name="T9" fmla="*/ 79 h 88"/>
                  <a:gd name="T10" fmla="*/ 97 w 124"/>
                  <a:gd name="T11" fmla="*/ 80 h 88"/>
                  <a:gd name="T12" fmla="*/ 94 w 124"/>
                  <a:gd name="T13" fmla="*/ 82 h 88"/>
                  <a:gd name="T14" fmla="*/ 90 w 124"/>
                  <a:gd name="T15" fmla="*/ 83 h 88"/>
                  <a:gd name="T16" fmla="*/ 87 w 124"/>
                  <a:gd name="T17" fmla="*/ 84 h 88"/>
                  <a:gd name="T18" fmla="*/ 75 w 124"/>
                  <a:gd name="T19" fmla="*/ 86 h 88"/>
                  <a:gd name="T20" fmla="*/ 69 w 124"/>
                  <a:gd name="T21" fmla="*/ 87 h 88"/>
                  <a:gd name="T22" fmla="*/ 65 w 124"/>
                  <a:gd name="T23" fmla="*/ 88 h 88"/>
                  <a:gd name="T24" fmla="*/ 61 w 124"/>
                  <a:gd name="T25" fmla="*/ 88 h 88"/>
                  <a:gd name="T26" fmla="*/ 57 w 124"/>
                  <a:gd name="T27" fmla="*/ 88 h 88"/>
                  <a:gd name="T28" fmla="*/ 53 w 124"/>
                  <a:gd name="T29" fmla="*/ 88 h 88"/>
                  <a:gd name="T30" fmla="*/ 48 w 124"/>
                  <a:gd name="T31" fmla="*/ 88 h 88"/>
                  <a:gd name="T32" fmla="*/ 43 w 124"/>
                  <a:gd name="T33" fmla="*/ 88 h 88"/>
                  <a:gd name="T34" fmla="*/ 38 w 124"/>
                  <a:gd name="T35" fmla="*/ 87 h 88"/>
                  <a:gd name="T36" fmla="*/ 34 w 124"/>
                  <a:gd name="T37" fmla="*/ 86 h 88"/>
                  <a:gd name="T38" fmla="*/ 30 w 124"/>
                  <a:gd name="T39" fmla="*/ 85 h 88"/>
                  <a:gd name="T40" fmla="*/ 25 w 124"/>
                  <a:gd name="T41" fmla="*/ 83 h 88"/>
                  <a:gd name="T42" fmla="*/ 22 w 124"/>
                  <a:gd name="T43" fmla="*/ 82 h 88"/>
                  <a:gd name="T44" fmla="*/ 18 w 124"/>
                  <a:gd name="T45" fmla="*/ 80 h 88"/>
                  <a:gd name="T46" fmla="*/ 15 w 124"/>
                  <a:gd name="T47" fmla="*/ 78 h 88"/>
                  <a:gd name="T48" fmla="*/ 12 w 124"/>
                  <a:gd name="T49" fmla="*/ 76 h 88"/>
                  <a:gd name="T50" fmla="*/ 2 w 124"/>
                  <a:gd name="T51" fmla="*/ 63 h 88"/>
                  <a:gd name="T52" fmla="*/ 0 w 124"/>
                  <a:gd name="T53" fmla="*/ 52 h 88"/>
                  <a:gd name="T54" fmla="*/ 3 w 124"/>
                  <a:gd name="T55" fmla="*/ 39 h 88"/>
                  <a:gd name="T56" fmla="*/ 12 w 124"/>
                  <a:gd name="T57" fmla="*/ 26 h 88"/>
                  <a:gd name="T58" fmla="*/ 15 w 124"/>
                  <a:gd name="T59" fmla="*/ 23 h 88"/>
                  <a:gd name="T60" fmla="*/ 18 w 124"/>
                  <a:gd name="T61" fmla="*/ 20 h 88"/>
                  <a:gd name="T62" fmla="*/ 40 w 124"/>
                  <a:gd name="T63" fmla="*/ 7 h 88"/>
                  <a:gd name="T64" fmla="*/ 45 w 124"/>
                  <a:gd name="T65" fmla="*/ 5 h 88"/>
                  <a:gd name="T66" fmla="*/ 49 w 124"/>
                  <a:gd name="T67" fmla="*/ 4 h 88"/>
                  <a:gd name="T68" fmla="*/ 54 w 124"/>
                  <a:gd name="T69" fmla="*/ 3 h 88"/>
                  <a:gd name="T70" fmla="*/ 59 w 124"/>
                  <a:gd name="T71" fmla="*/ 2 h 88"/>
                  <a:gd name="T72" fmla="*/ 75 w 124"/>
                  <a:gd name="T73" fmla="*/ 0 h 88"/>
                  <a:gd name="T74" fmla="*/ 89 w 124"/>
                  <a:gd name="T75" fmla="*/ 2 h 88"/>
                  <a:gd name="T76" fmla="*/ 93 w 124"/>
                  <a:gd name="T77" fmla="*/ 2 h 88"/>
                  <a:gd name="T78" fmla="*/ 108 w 124"/>
                  <a:gd name="T79" fmla="*/ 7 h 88"/>
                  <a:gd name="T80" fmla="*/ 111 w 124"/>
                  <a:gd name="T81" fmla="*/ 8 h 88"/>
                  <a:gd name="T82" fmla="*/ 114 w 124"/>
                  <a:gd name="T83" fmla="*/ 9 h 88"/>
                  <a:gd name="T84" fmla="*/ 118 w 124"/>
                  <a:gd name="T85" fmla="*/ 11 h 88"/>
                  <a:gd name="T86" fmla="*/ 121 w 124"/>
                  <a:gd name="T87" fmla="*/ 13 h 88"/>
                  <a:gd name="T88" fmla="*/ 124 w 124"/>
                  <a:gd name="T89" fmla="*/ 15 h 88"/>
                  <a:gd name="T90" fmla="*/ 0 60000 65536"/>
                  <a:gd name="T91" fmla="*/ 0 60000 65536"/>
                  <a:gd name="T92" fmla="*/ 0 60000 65536"/>
                  <a:gd name="T93" fmla="*/ 0 60000 65536"/>
                  <a:gd name="T94" fmla="*/ 0 60000 65536"/>
                  <a:gd name="T95" fmla="*/ 0 60000 65536"/>
                  <a:gd name="T96" fmla="*/ 0 60000 65536"/>
                  <a:gd name="T97" fmla="*/ 0 60000 65536"/>
                  <a:gd name="T98" fmla="*/ 0 60000 65536"/>
                  <a:gd name="T99" fmla="*/ 0 60000 65536"/>
                  <a:gd name="T100" fmla="*/ 0 60000 65536"/>
                  <a:gd name="T101" fmla="*/ 0 60000 65536"/>
                  <a:gd name="T102" fmla="*/ 0 60000 65536"/>
                  <a:gd name="T103" fmla="*/ 0 60000 65536"/>
                  <a:gd name="T104" fmla="*/ 0 60000 65536"/>
                  <a:gd name="T105" fmla="*/ 0 60000 65536"/>
                  <a:gd name="T106" fmla="*/ 0 60000 65536"/>
                  <a:gd name="T107" fmla="*/ 0 60000 65536"/>
                  <a:gd name="T108" fmla="*/ 0 60000 65536"/>
                  <a:gd name="T109" fmla="*/ 0 60000 65536"/>
                  <a:gd name="T110" fmla="*/ 0 60000 65536"/>
                  <a:gd name="T111" fmla="*/ 0 60000 65536"/>
                  <a:gd name="T112" fmla="*/ 0 60000 65536"/>
                  <a:gd name="T113" fmla="*/ 0 60000 65536"/>
                  <a:gd name="T114" fmla="*/ 0 60000 65536"/>
                  <a:gd name="T115" fmla="*/ 0 60000 65536"/>
                  <a:gd name="T116" fmla="*/ 0 60000 65536"/>
                  <a:gd name="T117" fmla="*/ 0 60000 65536"/>
                  <a:gd name="T118" fmla="*/ 0 60000 65536"/>
                  <a:gd name="T119" fmla="*/ 0 60000 65536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w 124"/>
                  <a:gd name="T136" fmla="*/ 0 h 88"/>
                  <a:gd name="T137" fmla="*/ 124 w 124"/>
                  <a:gd name="T138" fmla="*/ 88 h 88"/>
                </a:gdLst>
                <a:ahLst/>
                <a:cxnLst>
                  <a:cxn ang="T90">
                    <a:pos x="T0" y="T1"/>
                  </a:cxn>
                  <a:cxn ang="T91">
                    <a:pos x="T2" y="T3"/>
                  </a:cxn>
                  <a:cxn ang="T92">
                    <a:pos x="T4" y="T5"/>
                  </a:cxn>
                  <a:cxn ang="T93">
                    <a:pos x="T6" y="T7"/>
                  </a:cxn>
                  <a:cxn ang="T94">
                    <a:pos x="T8" y="T9"/>
                  </a:cxn>
                  <a:cxn ang="T95">
                    <a:pos x="T10" y="T11"/>
                  </a:cxn>
                  <a:cxn ang="T96">
                    <a:pos x="T12" y="T13"/>
                  </a:cxn>
                  <a:cxn ang="T97">
                    <a:pos x="T14" y="T15"/>
                  </a:cxn>
                  <a:cxn ang="T98">
                    <a:pos x="T16" y="T17"/>
                  </a:cxn>
                  <a:cxn ang="T99">
                    <a:pos x="T18" y="T19"/>
                  </a:cxn>
                  <a:cxn ang="T100">
                    <a:pos x="T20" y="T21"/>
                  </a:cxn>
                  <a:cxn ang="T101">
                    <a:pos x="T22" y="T23"/>
                  </a:cxn>
                  <a:cxn ang="T102">
                    <a:pos x="T24" y="T25"/>
                  </a:cxn>
                  <a:cxn ang="T103">
                    <a:pos x="T26" y="T27"/>
                  </a:cxn>
                  <a:cxn ang="T104">
                    <a:pos x="T28" y="T29"/>
                  </a:cxn>
                  <a:cxn ang="T105">
                    <a:pos x="T30" y="T31"/>
                  </a:cxn>
                  <a:cxn ang="T106">
                    <a:pos x="T32" y="T33"/>
                  </a:cxn>
                  <a:cxn ang="T107">
                    <a:pos x="T34" y="T35"/>
                  </a:cxn>
                  <a:cxn ang="T108">
                    <a:pos x="T36" y="T37"/>
                  </a:cxn>
                  <a:cxn ang="T109">
                    <a:pos x="T38" y="T39"/>
                  </a:cxn>
                  <a:cxn ang="T110">
                    <a:pos x="T40" y="T41"/>
                  </a:cxn>
                  <a:cxn ang="T111">
                    <a:pos x="T42" y="T43"/>
                  </a:cxn>
                  <a:cxn ang="T112">
                    <a:pos x="T44" y="T45"/>
                  </a:cxn>
                  <a:cxn ang="T113">
                    <a:pos x="T46" y="T47"/>
                  </a:cxn>
                  <a:cxn ang="T114">
                    <a:pos x="T48" y="T49"/>
                  </a:cxn>
                  <a:cxn ang="T115">
                    <a:pos x="T50" y="T51"/>
                  </a:cxn>
                  <a:cxn ang="T116">
                    <a:pos x="T52" y="T53"/>
                  </a:cxn>
                  <a:cxn ang="T117">
                    <a:pos x="T54" y="T55"/>
                  </a:cxn>
                  <a:cxn ang="T118">
                    <a:pos x="T56" y="T57"/>
                  </a:cxn>
                  <a:cxn ang="T119">
                    <a:pos x="T58" y="T59"/>
                  </a:cxn>
                  <a:cxn ang="T120">
                    <a:pos x="T60" y="T61"/>
                  </a:cxn>
                  <a:cxn ang="T121">
                    <a:pos x="T62" y="T63"/>
                  </a:cxn>
                  <a:cxn ang="T122">
                    <a:pos x="T64" y="T65"/>
                  </a:cxn>
                  <a:cxn ang="T123">
                    <a:pos x="T66" y="T67"/>
                  </a:cxn>
                  <a:cxn ang="T124">
                    <a:pos x="T68" y="T69"/>
                  </a:cxn>
                  <a:cxn ang="T125">
                    <a:pos x="T70" y="T71"/>
                  </a:cxn>
                  <a:cxn ang="T126">
                    <a:pos x="T72" y="T73"/>
                  </a:cxn>
                  <a:cxn ang="T127">
                    <a:pos x="T74" y="T75"/>
                  </a:cxn>
                  <a:cxn ang="T128">
                    <a:pos x="T76" y="T77"/>
                  </a:cxn>
                  <a:cxn ang="T129">
                    <a:pos x="T78" y="T79"/>
                  </a:cxn>
                  <a:cxn ang="T130">
                    <a:pos x="T80" y="T81"/>
                  </a:cxn>
                  <a:cxn ang="T131">
                    <a:pos x="T82" y="T83"/>
                  </a:cxn>
                  <a:cxn ang="T132">
                    <a:pos x="T84" y="T85"/>
                  </a:cxn>
                  <a:cxn ang="T133">
                    <a:pos x="T86" y="T87"/>
                  </a:cxn>
                  <a:cxn ang="T134">
                    <a:pos x="T88" y="T89"/>
                  </a:cxn>
                </a:cxnLst>
                <a:rect l="T135" t="T136" r="T137" b="T138"/>
                <a:pathLst>
                  <a:path w="124" h="88">
                    <a:moveTo>
                      <a:pt x="124" y="67"/>
                    </a:moveTo>
                    <a:lnTo>
                      <a:pt x="124" y="68"/>
                    </a:lnTo>
                    <a:lnTo>
                      <a:pt x="121" y="69"/>
                    </a:lnTo>
                    <a:lnTo>
                      <a:pt x="118" y="71"/>
                    </a:lnTo>
                    <a:lnTo>
                      <a:pt x="115" y="72"/>
                    </a:lnTo>
                    <a:lnTo>
                      <a:pt x="106" y="77"/>
                    </a:lnTo>
                    <a:lnTo>
                      <a:pt x="104" y="78"/>
                    </a:lnTo>
                    <a:lnTo>
                      <a:pt x="103" y="78"/>
                    </a:lnTo>
                    <a:lnTo>
                      <a:pt x="101" y="79"/>
                    </a:lnTo>
                    <a:lnTo>
                      <a:pt x="100" y="79"/>
                    </a:lnTo>
                    <a:lnTo>
                      <a:pt x="97" y="80"/>
                    </a:lnTo>
                    <a:lnTo>
                      <a:pt x="96" y="81"/>
                    </a:lnTo>
                    <a:lnTo>
                      <a:pt x="94" y="82"/>
                    </a:lnTo>
                    <a:lnTo>
                      <a:pt x="93" y="82"/>
                    </a:lnTo>
                    <a:lnTo>
                      <a:pt x="90" y="83"/>
                    </a:lnTo>
                    <a:lnTo>
                      <a:pt x="89" y="83"/>
                    </a:lnTo>
                    <a:lnTo>
                      <a:pt x="87" y="84"/>
                    </a:lnTo>
                    <a:lnTo>
                      <a:pt x="86" y="84"/>
                    </a:lnTo>
                    <a:lnTo>
                      <a:pt x="75" y="86"/>
                    </a:lnTo>
                    <a:lnTo>
                      <a:pt x="72" y="87"/>
                    </a:lnTo>
                    <a:lnTo>
                      <a:pt x="69" y="87"/>
                    </a:lnTo>
                    <a:lnTo>
                      <a:pt x="65" y="88"/>
                    </a:lnTo>
                    <a:lnTo>
                      <a:pt x="64" y="88"/>
                    </a:lnTo>
                    <a:lnTo>
                      <a:pt x="61" y="88"/>
                    </a:lnTo>
                    <a:lnTo>
                      <a:pt x="59" y="88"/>
                    </a:lnTo>
                    <a:lnTo>
                      <a:pt x="57" y="88"/>
                    </a:lnTo>
                    <a:lnTo>
                      <a:pt x="54" y="88"/>
                    </a:lnTo>
                    <a:lnTo>
                      <a:pt x="53" y="88"/>
                    </a:lnTo>
                    <a:lnTo>
                      <a:pt x="49" y="88"/>
                    </a:lnTo>
                    <a:lnTo>
                      <a:pt x="48" y="88"/>
                    </a:lnTo>
                    <a:lnTo>
                      <a:pt x="45" y="88"/>
                    </a:lnTo>
                    <a:lnTo>
                      <a:pt x="43" y="88"/>
                    </a:lnTo>
                    <a:lnTo>
                      <a:pt x="40" y="87"/>
                    </a:lnTo>
                    <a:lnTo>
                      <a:pt x="38" y="87"/>
                    </a:lnTo>
                    <a:lnTo>
                      <a:pt x="36" y="86"/>
                    </a:lnTo>
                    <a:lnTo>
                      <a:pt x="34" y="86"/>
                    </a:lnTo>
                    <a:lnTo>
                      <a:pt x="31" y="85"/>
                    </a:lnTo>
                    <a:lnTo>
                      <a:pt x="30" y="85"/>
                    </a:lnTo>
                    <a:lnTo>
                      <a:pt x="27" y="84"/>
                    </a:lnTo>
                    <a:lnTo>
                      <a:pt x="25" y="83"/>
                    </a:lnTo>
                    <a:lnTo>
                      <a:pt x="23" y="83"/>
                    </a:lnTo>
                    <a:lnTo>
                      <a:pt x="22" y="82"/>
                    </a:lnTo>
                    <a:lnTo>
                      <a:pt x="20" y="81"/>
                    </a:lnTo>
                    <a:lnTo>
                      <a:pt x="18" y="80"/>
                    </a:lnTo>
                    <a:lnTo>
                      <a:pt x="16" y="79"/>
                    </a:lnTo>
                    <a:lnTo>
                      <a:pt x="15" y="78"/>
                    </a:lnTo>
                    <a:lnTo>
                      <a:pt x="13" y="77"/>
                    </a:lnTo>
                    <a:lnTo>
                      <a:pt x="12" y="76"/>
                    </a:lnTo>
                    <a:lnTo>
                      <a:pt x="10" y="74"/>
                    </a:lnTo>
                    <a:lnTo>
                      <a:pt x="2" y="63"/>
                    </a:lnTo>
                    <a:lnTo>
                      <a:pt x="1" y="62"/>
                    </a:lnTo>
                    <a:lnTo>
                      <a:pt x="0" y="52"/>
                    </a:lnTo>
                    <a:lnTo>
                      <a:pt x="0" y="50"/>
                    </a:lnTo>
                    <a:lnTo>
                      <a:pt x="3" y="39"/>
                    </a:lnTo>
                    <a:lnTo>
                      <a:pt x="3" y="37"/>
                    </a:lnTo>
                    <a:lnTo>
                      <a:pt x="12" y="26"/>
                    </a:lnTo>
                    <a:lnTo>
                      <a:pt x="13" y="24"/>
                    </a:lnTo>
                    <a:lnTo>
                      <a:pt x="15" y="23"/>
                    </a:lnTo>
                    <a:lnTo>
                      <a:pt x="16" y="21"/>
                    </a:lnTo>
                    <a:lnTo>
                      <a:pt x="18" y="20"/>
                    </a:lnTo>
                    <a:lnTo>
                      <a:pt x="38" y="8"/>
                    </a:lnTo>
                    <a:lnTo>
                      <a:pt x="40" y="7"/>
                    </a:lnTo>
                    <a:lnTo>
                      <a:pt x="43" y="6"/>
                    </a:lnTo>
                    <a:lnTo>
                      <a:pt x="45" y="5"/>
                    </a:lnTo>
                    <a:lnTo>
                      <a:pt x="48" y="4"/>
                    </a:lnTo>
                    <a:lnTo>
                      <a:pt x="49" y="4"/>
                    </a:lnTo>
                    <a:lnTo>
                      <a:pt x="53" y="3"/>
                    </a:lnTo>
                    <a:lnTo>
                      <a:pt x="54" y="3"/>
                    </a:lnTo>
                    <a:lnTo>
                      <a:pt x="57" y="2"/>
                    </a:lnTo>
                    <a:lnTo>
                      <a:pt x="59" y="2"/>
                    </a:lnTo>
                    <a:lnTo>
                      <a:pt x="72" y="1"/>
                    </a:lnTo>
                    <a:lnTo>
                      <a:pt x="75" y="0"/>
                    </a:lnTo>
                    <a:lnTo>
                      <a:pt x="87" y="1"/>
                    </a:lnTo>
                    <a:lnTo>
                      <a:pt x="89" y="2"/>
                    </a:lnTo>
                    <a:lnTo>
                      <a:pt x="90" y="2"/>
                    </a:lnTo>
                    <a:lnTo>
                      <a:pt x="93" y="2"/>
                    </a:lnTo>
                    <a:lnTo>
                      <a:pt x="94" y="2"/>
                    </a:lnTo>
                    <a:lnTo>
                      <a:pt x="108" y="7"/>
                    </a:lnTo>
                    <a:lnTo>
                      <a:pt x="109" y="7"/>
                    </a:lnTo>
                    <a:lnTo>
                      <a:pt x="111" y="8"/>
                    </a:lnTo>
                    <a:lnTo>
                      <a:pt x="112" y="8"/>
                    </a:lnTo>
                    <a:lnTo>
                      <a:pt x="114" y="9"/>
                    </a:lnTo>
                    <a:lnTo>
                      <a:pt x="115" y="10"/>
                    </a:lnTo>
                    <a:lnTo>
                      <a:pt x="118" y="11"/>
                    </a:lnTo>
                    <a:lnTo>
                      <a:pt x="121" y="13"/>
                    </a:lnTo>
                    <a:lnTo>
                      <a:pt x="124" y="14"/>
                    </a:lnTo>
                    <a:lnTo>
                      <a:pt x="124" y="15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74" name="Freeform 31">
                <a:extLst>
                  <a:ext uri="{FF2B5EF4-FFF2-40B4-BE49-F238E27FC236}">
                    <a16:creationId xmlns:a16="http://schemas.microsoft.com/office/drawing/2014/main" id="{00000000-0008-0000-0100-000012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841" y="661"/>
                <a:ext cx="15" cy="133"/>
              </a:xfrm>
              <a:custGeom>
                <a:avLst/>
                <a:gdLst>
                  <a:gd name="T0" fmla="*/ 15 w 15"/>
                  <a:gd name="T1" fmla="*/ 87 h 133"/>
                  <a:gd name="T2" fmla="*/ 0 w 15"/>
                  <a:gd name="T3" fmla="*/ 133 h 133"/>
                  <a:gd name="T4" fmla="*/ 0 w 15"/>
                  <a:gd name="T5" fmla="*/ 56 h 133"/>
                  <a:gd name="T6" fmla="*/ 1 w 15"/>
                  <a:gd name="T7" fmla="*/ 52 h 133"/>
                  <a:gd name="T8" fmla="*/ 3 w 15"/>
                  <a:gd name="T9" fmla="*/ 45 h 133"/>
                  <a:gd name="T10" fmla="*/ 6 w 15"/>
                  <a:gd name="T11" fmla="*/ 33 h 133"/>
                  <a:gd name="T12" fmla="*/ 10 w 15"/>
                  <a:gd name="T13" fmla="*/ 17 h 133"/>
                  <a:gd name="T14" fmla="*/ 15 w 15"/>
                  <a:gd name="T15" fmla="*/ 0 h 133"/>
                  <a:gd name="T16" fmla="*/ 0 60000 65536"/>
                  <a:gd name="T17" fmla="*/ 0 60000 65536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w 15"/>
                  <a:gd name="T25" fmla="*/ 0 h 133"/>
                  <a:gd name="T26" fmla="*/ 15 w 15"/>
                  <a:gd name="T27" fmla="*/ 133 h 133"/>
                </a:gdLst>
                <a:ahLst/>
                <a:cxnLst>
                  <a:cxn ang="T16">
                    <a:pos x="T0" y="T1"/>
                  </a:cxn>
                  <a:cxn ang="T17">
                    <a:pos x="T2" y="T3"/>
                  </a:cxn>
                  <a:cxn ang="T18">
                    <a:pos x="T4" y="T5"/>
                  </a:cxn>
                  <a:cxn ang="T19">
                    <a:pos x="T6" y="T7"/>
                  </a:cxn>
                  <a:cxn ang="T20">
                    <a:pos x="T8" y="T9"/>
                  </a:cxn>
                  <a:cxn ang="T21">
                    <a:pos x="T10" y="T11"/>
                  </a:cxn>
                  <a:cxn ang="T22">
                    <a:pos x="T12" y="T13"/>
                  </a:cxn>
                  <a:cxn ang="T23">
                    <a:pos x="T14" y="T15"/>
                  </a:cxn>
                </a:cxnLst>
                <a:rect l="T24" t="T25" r="T26" b="T27"/>
                <a:pathLst>
                  <a:path w="15" h="133">
                    <a:moveTo>
                      <a:pt x="15" y="87"/>
                    </a:moveTo>
                    <a:lnTo>
                      <a:pt x="0" y="133"/>
                    </a:lnTo>
                    <a:lnTo>
                      <a:pt x="0" y="56"/>
                    </a:lnTo>
                    <a:lnTo>
                      <a:pt x="1" y="52"/>
                    </a:lnTo>
                    <a:lnTo>
                      <a:pt x="3" y="45"/>
                    </a:lnTo>
                    <a:lnTo>
                      <a:pt x="6" y="33"/>
                    </a:lnTo>
                    <a:lnTo>
                      <a:pt x="10" y="17"/>
                    </a:lnTo>
                    <a:lnTo>
                      <a:pt x="15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75" name="Freeform 32">
                <a:extLst>
                  <a:ext uri="{FF2B5EF4-FFF2-40B4-BE49-F238E27FC236}">
                    <a16:creationId xmlns:a16="http://schemas.microsoft.com/office/drawing/2014/main" id="{00000000-0008-0000-0100-000013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615" y="620"/>
                <a:ext cx="241" cy="149"/>
              </a:xfrm>
              <a:custGeom>
                <a:avLst/>
                <a:gdLst>
                  <a:gd name="T0" fmla="*/ 241 w 241"/>
                  <a:gd name="T1" fmla="*/ 41 h 149"/>
                  <a:gd name="T2" fmla="*/ 28 w 241"/>
                  <a:gd name="T3" fmla="*/ 41 h 149"/>
                  <a:gd name="T4" fmla="*/ 0 w 241"/>
                  <a:gd name="T5" fmla="*/ 149 h 149"/>
                  <a:gd name="T6" fmla="*/ 0 w 241"/>
                  <a:gd name="T7" fmla="*/ 0 h 149"/>
                  <a:gd name="T8" fmla="*/ 28 w 241"/>
                  <a:gd name="T9" fmla="*/ 0 h 149"/>
                  <a:gd name="T10" fmla="*/ 241 w 241"/>
                  <a:gd name="T11" fmla="*/ 0 h 149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241"/>
                  <a:gd name="T19" fmla="*/ 0 h 149"/>
                  <a:gd name="T20" fmla="*/ 241 w 241"/>
                  <a:gd name="T21" fmla="*/ 149 h 149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241" h="149">
                    <a:moveTo>
                      <a:pt x="241" y="41"/>
                    </a:moveTo>
                    <a:lnTo>
                      <a:pt x="28" y="41"/>
                    </a:lnTo>
                    <a:lnTo>
                      <a:pt x="0" y="149"/>
                    </a:lnTo>
                    <a:lnTo>
                      <a:pt x="0" y="0"/>
                    </a:lnTo>
                    <a:lnTo>
                      <a:pt x="28" y="0"/>
                    </a:lnTo>
                    <a:lnTo>
                      <a:pt x="241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76" name="Freeform 33">
                <a:extLst>
                  <a:ext uri="{FF2B5EF4-FFF2-40B4-BE49-F238E27FC236}">
                    <a16:creationId xmlns:a16="http://schemas.microsoft.com/office/drawing/2014/main" id="{00000000-0008-0000-0100-000014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825" y="717"/>
                <a:ext cx="16" cy="210"/>
              </a:xfrm>
              <a:custGeom>
                <a:avLst/>
                <a:gdLst>
                  <a:gd name="T0" fmla="*/ 16 w 16"/>
                  <a:gd name="T1" fmla="*/ 210 h 210"/>
                  <a:gd name="T2" fmla="*/ 14 w 16"/>
                  <a:gd name="T3" fmla="*/ 210 h 210"/>
                  <a:gd name="T4" fmla="*/ 0 w 16"/>
                  <a:gd name="T5" fmla="*/ 210 h 210"/>
                  <a:gd name="T6" fmla="*/ 0 w 16"/>
                  <a:gd name="T7" fmla="*/ 5 h 210"/>
                  <a:gd name="T8" fmla="*/ 14 w 16"/>
                  <a:gd name="T9" fmla="*/ 5 h 210"/>
                  <a:gd name="T10" fmla="*/ 16 w 16"/>
                  <a:gd name="T11" fmla="*/ 0 h 210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16"/>
                  <a:gd name="T19" fmla="*/ 0 h 210"/>
                  <a:gd name="T20" fmla="*/ 16 w 16"/>
                  <a:gd name="T21" fmla="*/ 210 h 210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16" h="210">
                    <a:moveTo>
                      <a:pt x="16" y="210"/>
                    </a:moveTo>
                    <a:lnTo>
                      <a:pt x="14" y="210"/>
                    </a:lnTo>
                    <a:lnTo>
                      <a:pt x="0" y="210"/>
                    </a:lnTo>
                    <a:lnTo>
                      <a:pt x="0" y="5"/>
                    </a:lnTo>
                    <a:lnTo>
                      <a:pt x="14" y="5"/>
                    </a:lnTo>
                    <a:lnTo>
                      <a:pt x="16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77" name="Freeform 34">
                <a:extLst>
                  <a:ext uri="{FF2B5EF4-FFF2-40B4-BE49-F238E27FC236}">
                    <a16:creationId xmlns:a16="http://schemas.microsoft.com/office/drawing/2014/main" id="{00000000-0008-0000-0100-000015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816" y="744"/>
                <a:ext cx="9" cy="183"/>
              </a:xfrm>
              <a:custGeom>
                <a:avLst/>
                <a:gdLst>
                  <a:gd name="T0" fmla="*/ 9 w 9"/>
                  <a:gd name="T1" fmla="*/ 183 h 183"/>
                  <a:gd name="T2" fmla="*/ 0 w 9"/>
                  <a:gd name="T3" fmla="*/ 183 h 183"/>
                  <a:gd name="T4" fmla="*/ 0 w 9"/>
                  <a:gd name="T5" fmla="*/ 36 h 183"/>
                  <a:gd name="T6" fmla="*/ 9 w 9"/>
                  <a:gd name="T7" fmla="*/ 0 h 183"/>
                  <a:gd name="T8" fmla="*/ 0 60000 65536"/>
                  <a:gd name="T9" fmla="*/ 0 60000 65536"/>
                  <a:gd name="T10" fmla="*/ 0 60000 65536"/>
                  <a:gd name="T11" fmla="*/ 0 60000 65536"/>
                  <a:gd name="T12" fmla="*/ 0 w 9"/>
                  <a:gd name="T13" fmla="*/ 0 h 183"/>
                  <a:gd name="T14" fmla="*/ 9 w 9"/>
                  <a:gd name="T15" fmla="*/ 183 h 183"/>
                </a:gdLst>
                <a:ahLst/>
                <a:cxnLst>
                  <a:cxn ang="T8">
                    <a:pos x="T0" y="T1"/>
                  </a:cxn>
                  <a:cxn ang="T9">
                    <a:pos x="T2" y="T3"/>
                  </a:cxn>
                  <a:cxn ang="T10">
                    <a:pos x="T4" y="T5"/>
                  </a:cxn>
                  <a:cxn ang="T11">
                    <a:pos x="T6" y="T7"/>
                  </a:cxn>
                </a:cxnLst>
                <a:rect l="T12" t="T13" r="T14" b="T15"/>
                <a:pathLst>
                  <a:path w="9" h="183">
                    <a:moveTo>
                      <a:pt x="9" y="183"/>
                    </a:moveTo>
                    <a:lnTo>
                      <a:pt x="0" y="183"/>
                    </a:lnTo>
                    <a:lnTo>
                      <a:pt x="0" y="36"/>
                    </a:lnTo>
                    <a:lnTo>
                      <a:pt x="9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78" name="Freeform 35">
                <a:extLst>
                  <a:ext uri="{FF2B5EF4-FFF2-40B4-BE49-F238E27FC236}">
                    <a16:creationId xmlns:a16="http://schemas.microsoft.com/office/drawing/2014/main" id="{00000000-0008-0000-0100-000016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737" y="722"/>
                <a:ext cx="88" cy="22"/>
              </a:xfrm>
              <a:custGeom>
                <a:avLst/>
                <a:gdLst>
                  <a:gd name="T0" fmla="*/ 88 w 88"/>
                  <a:gd name="T1" fmla="*/ 22 h 22"/>
                  <a:gd name="T2" fmla="*/ 6 w 88"/>
                  <a:gd name="T3" fmla="*/ 22 h 22"/>
                  <a:gd name="T4" fmla="*/ 0 w 88"/>
                  <a:gd name="T5" fmla="*/ 22 h 22"/>
                  <a:gd name="T6" fmla="*/ 6 w 88"/>
                  <a:gd name="T7" fmla="*/ 0 h 22"/>
                  <a:gd name="T8" fmla="*/ 88 w 88"/>
                  <a:gd name="T9" fmla="*/ 0 h 22"/>
                  <a:gd name="T10" fmla="*/ 0 60000 65536"/>
                  <a:gd name="T11" fmla="*/ 0 60000 65536"/>
                  <a:gd name="T12" fmla="*/ 0 60000 65536"/>
                  <a:gd name="T13" fmla="*/ 0 60000 65536"/>
                  <a:gd name="T14" fmla="*/ 0 60000 65536"/>
                  <a:gd name="T15" fmla="*/ 0 w 88"/>
                  <a:gd name="T16" fmla="*/ 0 h 22"/>
                  <a:gd name="T17" fmla="*/ 88 w 88"/>
                  <a:gd name="T18" fmla="*/ 22 h 22"/>
                </a:gdLst>
                <a:ahLst/>
                <a:cxnLst>
                  <a:cxn ang="T10">
                    <a:pos x="T0" y="T1"/>
                  </a:cxn>
                  <a:cxn ang="T11">
                    <a:pos x="T2" y="T3"/>
                  </a:cxn>
                  <a:cxn ang="T12">
                    <a:pos x="T4" y="T5"/>
                  </a:cxn>
                  <a:cxn ang="T13">
                    <a:pos x="T6" y="T7"/>
                  </a:cxn>
                  <a:cxn ang="T14">
                    <a:pos x="T8" y="T9"/>
                  </a:cxn>
                </a:cxnLst>
                <a:rect l="T15" t="T16" r="T17" b="T18"/>
                <a:pathLst>
                  <a:path w="88" h="22">
                    <a:moveTo>
                      <a:pt x="88" y="22"/>
                    </a:moveTo>
                    <a:lnTo>
                      <a:pt x="6" y="22"/>
                    </a:lnTo>
                    <a:lnTo>
                      <a:pt x="0" y="22"/>
                    </a:lnTo>
                    <a:lnTo>
                      <a:pt x="6" y="0"/>
                    </a:lnTo>
                    <a:lnTo>
                      <a:pt x="88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79" name="Freeform 36">
                <a:extLst>
                  <a:ext uri="{FF2B5EF4-FFF2-40B4-BE49-F238E27FC236}">
                    <a16:creationId xmlns:a16="http://schemas.microsoft.com/office/drawing/2014/main" id="{00000000-0008-0000-0100-000017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584" y="824"/>
                <a:ext cx="232" cy="103"/>
              </a:xfrm>
              <a:custGeom>
                <a:avLst/>
                <a:gdLst>
                  <a:gd name="T0" fmla="*/ 232 w 232"/>
                  <a:gd name="T1" fmla="*/ 103 h 103"/>
                  <a:gd name="T2" fmla="*/ 216 w 232"/>
                  <a:gd name="T3" fmla="*/ 103 h 103"/>
                  <a:gd name="T4" fmla="*/ 0 w 232"/>
                  <a:gd name="T5" fmla="*/ 103 h 103"/>
                  <a:gd name="T6" fmla="*/ 0 w 232"/>
                  <a:gd name="T7" fmla="*/ 62 h 103"/>
                  <a:gd name="T8" fmla="*/ 216 w 232"/>
                  <a:gd name="T9" fmla="*/ 62 h 103"/>
                  <a:gd name="T10" fmla="*/ 232 w 232"/>
                  <a:gd name="T11" fmla="*/ 0 h 103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232"/>
                  <a:gd name="T19" fmla="*/ 0 h 103"/>
                  <a:gd name="T20" fmla="*/ 232 w 232"/>
                  <a:gd name="T21" fmla="*/ 103 h 103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232" h="103">
                    <a:moveTo>
                      <a:pt x="232" y="103"/>
                    </a:moveTo>
                    <a:lnTo>
                      <a:pt x="216" y="103"/>
                    </a:lnTo>
                    <a:lnTo>
                      <a:pt x="0" y="103"/>
                    </a:lnTo>
                    <a:lnTo>
                      <a:pt x="0" y="62"/>
                    </a:lnTo>
                    <a:lnTo>
                      <a:pt x="216" y="62"/>
                    </a:lnTo>
                    <a:lnTo>
                      <a:pt x="232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80" name="Freeform 37">
                <a:extLst>
                  <a:ext uri="{FF2B5EF4-FFF2-40B4-BE49-F238E27FC236}">
                    <a16:creationId xmlns:a16="http://schemas.microsoft.com/office/drawing/2014/main" id="{00000000-0008-0000-0100-000018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716" y="780"/>
                <a:ext cx="100" cy="44"/>
              </a:xfrm>
              <a:custGeom>
                <a:avLst/>
                <a:gdLst>
                  <a:gd name="T0" fmla="*/ 100 w 100"/>
                  <a:gd name="T1" fmla="*/ 44 h 44"/>
                  <a:gd name="T2" fmla="*/ 94 w 100"/>
                  <a:gd name="T3" fmla="*/ 44 h 44"/>
                  <a:gd name="T4" fmla="*/ 6 w 100"/>
                  <a:gd name="T5" fmla="*/ 44 h 44"/>
                  <a:gd name="T6" fmla="*/ 0 w 100"/>
                  <a:gd name="T7" fmla="*/ 44 h 44"/>
                  <a:gd name="T8" fmla="*/ 6 w 100"/>
                  <a:gd name="T9" fmla="*/ 22 h 44"/>
                  <a:gd name="T10" fmla="*/ 94 w 100"/>
                  <a:gd name="T11" fmla="*/ 22 h 44"/>
                  <a:gd name="T12" fmla="*/ 100 w 100"/>
                  <a:gd name="T13" fmla="*/ 0 h 44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60000 65536"/>
                  <a:gd name="T19" fmla="*/ 0 60000 65536"/>
                  <a:gd name="T20" fmla="*/ 0 60000 65536"/>
                  <a:gd name="T21" fmla="*/ 0 w 100"/>
                  <a:gd name="T22" fmla="*/ 0 h 44"/>
                  <a:gd name="T23" fmla="*/ 100 w 100"/>
                  <a:gd name="T24" fmla="*/ 44 h 44"/>
                </a:gdLst>
                <a:ahLst/>
                <a:cxnLst>
                  <a:cxn ang="T14">
                    <a:pos x="T0" y="T1"/>
                  </a:cxn>
                  <a:cxn ang="T15">
                    <a:pos x="T2" y="T3"/>
                  </a:cxn>
                  <a:cxn ang="T16">
                    <a:pos x="T4" y="T5"/>
                  </a:cxn>
                  <a:cxn ang="T17">
                    <a:pos x="T6" y="T7"/>
                  </a:cxn>
                  <a:cxn ang="T18">
                    <a:pos x="T8" y="T9"/>
                  </a:cxn>
                  <a:cxn ang="T19">
                    <a:pos x="T10" y="T11"/>
                  </a:cxn>
                  <a:cxn ang="T20">
                    <a:pos x="T12" y="T13"/>
                  </a:cxn>
                </a:cxnLst>
                <a:rect l="T21" t="T22" r="T23" b="T24"/>
                <a:pathLst>
                  <a:path w="100" h="44">
                    <a:moveTo>
                      <a:pt x="100" y="44"/>
                    </a:moveTo>
                    <a:lnTo>
                      <a:pt x="94" y="44"/>
                    </a:lnTo>
                    <a:lnTo>
                      <a:pt x="6" y="44"/>
                    </a:lnTo>
                    <a:lnTo>
                      <a:pt x="0" y="44"/>
                    </a:lnTo>
                    <a:lnTo>
                      <a:pt x="6" y="22"/>
                    </a:lnTo>
                    <a:lnTo>
                      <a:pt x="94" y="22"/>
                    </a:lnTo>
                    <a:lnTo>
                      <a:pt x="100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81" name="Freeform 38">
                <a:extLst>
                  <a:ext uri="{FF2B5EF4-FFF2-40B4-BE49-F238E27FC236}">
                    <a16:creationId xmlns:a16="http://schemas.microsoft.com/office/drawing/2014/main" id="{00000000-0008-0000-0100-000019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584" y="661"/>
                <a:ext cx="31" cy="225"/>
              </a:xfrm>
              <a:custGeom>
                <a:avLst/>
                <a:gdLst>
                  <a:gd name="T0" fmla="*/ 31 w 31"/>
                  <a:gd name="T1" fmla="*/ 108 h 225"/>
                  <a:gd name="T2" fmla="*/ 12 w 31"/>
                  <a:gd name="T3" fmla="*/ 181 h 225"/>
                  <a:gd name="T4" fmla="*/ 0 w 31"/>
                  <a:gd name="T5" fmla="*/ 225 h 225"/>
                  <a:gd name="T6" fmla="*/ 0 w 31"/>
                  <a:gd name="T7" fmla="*/ 73 h 225"/>
                  <a:gd name="T8" fmla="*/ 12 w 31"/>
                  <a:gd name="T9" fmla="*/ 73 h 225"/>
                  <a:gd name="T10" fmla="*/ 31 w 31"/>
                  <a:gd name="T11" fmla="*/ 0 h 225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31"/>
                  <a:gd name="T19" fmla="*/ 0 h 225"/>
                  <a:gd name="T20" fmla="*/ 31 w 31"/>
                  <a:gd name="T21" fmla="*/ 225 h 225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31" h="225">
                    <a:moveTo>
                      <a:pt x="31" y="108"/>
                    </a:moveTo>
                    <a:lnTo>
                      <a:pt x="12" y="181"/>
                    </a:lnTo>
                    <a:lnTo>
                      <a:pt x="0" y="225"/>
                    </a:lnTo>
                    <a:lnTo>
                      <a:pt x="0" y="73"/>
                    </a:lnTo>
                    <a:lnTo>
                      <a:pt x="12" y="73"/>
                    </a:lnTo>
                    <a:lnTo>
                      <a:pt x="31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82" name="Freeform 39">
                <a:extLst>
                  <a:ext uri="{FF2B5EF4-FFF2-40B4-BE49-F238E27FC236}">
                    <a16:creationId xmlns:a16="http://schemas.microsoft.com/office/drawing/2014/main" id="{00000000-0008-0000-0100-00001A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355" y="620"/>
                <a:ext cx="260" cy="114"/>
              </a:xfrm>
              <a:custGeom>
                <a:avLst/>
                <a:gdLst>
                  <a:gd name="T0" fmla="*/ 260 w 260"/>
                  <a:gd name="T1" fmla="*/ 41 h 114"/>
                  <a:gd name="T2" fmla="*/ 19 w 260"/>
                  <a:gd name="T3" fmla="*/ 41 h 114"/>
                  <a:gd name="T4" fmla="*/ 0 w 260"/>
                  <a:gd name="T5" fmla="*/ 114 h 114"/>
                  <a:gd name="T6" fmla="*/ 0 w 260"/>
                  <a:gd name="T7" fmla="*/ 0 h 114"/>
                  <a:gd name="T8" fmla="*/ 19 w 260"/>
                  <a:gd name="T9" fmla="*/ 0 h 114"/>
                  <a:gd name="T10" fmla="*/ 260 w 260"/>
                  <a:gd name="T11" fmla="*/ 0 h 114"/>
                  <a:gd name="T12" fmla="*/ 0 60000 65536"/>
                  <a:gd name="T13" fmla="*/ 0 60000 65536"/>
                  <a:gd name="T14" fmla="*/ 0 60000 65536"/>
                  <a:gd name="T15" fmla="*/ 0 60000 65536"/>
                  <a:gd name="T16" fmla="*/ 0 60000 65536"/>
                  <a:gd name="T17" fmla="*/ 0 60000 65536"/>
                  <a:gd name="T18" fmla="*/ 0 w 260"/>
                  <a:gd name="T19" fmla="*/ 0 h 114"/>
                  <a:gd name="T20" fmla="*/ 260 w 260"/>
                  <a:gd name="T21" fmla="*/ 114 h 114"/>
                </a:gdLst>
                <a:ahLst/>
                <a:cxnLst>
                  <a:cxn ang="T12">
                    <a:pos x="T0" y="T1"/>
                  </a:cxn>
                  <a:cxn ang="T13">
                    <a:pos x="T2" y="T3"/>
                  </a:cxn>
                  <a:cxn ang="T14">
                    <a:pos x="T4" y="T5"/>
                  </a:cxn>
                  <a:cxn ang="T15">
                    <a:pos x="T6" y="T7"/>
                  </a:cxn>
                  <a:cxn ang="T16">
                    <a:pos x="T8" y="T9"/>
                  </a:cxn>
                  <a:cxn ang="T17">
                    <a:pos x="T10" y="T11"/>
                  </a:cxn>
                </a:cxnLst>
                <a:rect l="T18" t="T19" r="T20" b="T21"/>
                <a:pathLst>
                  <a:path w="260" h="114">
                    <a:moveTo>
                      <a:pt x="260" y="41"/>
                    </a:moveTo>
                    <a:lnTo>
                      <a:pt x="19" y="41"/>
                    </a:lnTo>
                    <a:lnTo>
                      <a:pt x="0" y="114"/>
                    </a:lnTo>
                    <a:lnTo>
                      <a:pt x="0" y="0"/>
                    </a:lnTo>
                    <a:lnTo>
                      <a:pt x="19" y="0"/>
                    </a:lnTo>
                    <a:lnTo>
                      <a:pt x="260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83" name="Freeform 40">
                <a:extLst>
                  <a:ext uri="{FF2B5EF4-FFF2-40B4-BE49-F238E27FC236}">
                    <a16:creationId xmlns:a16="http://schemas.microsoft.com/office/drawing/2014/main" id="{00000000-0008-0000-0100-00001B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378" y="732"/>
                <a:ext cx="206" cy="195"/>
              </a:xfrm>
              <a:custGeom>
                <a:avLst/>
                <a:gdLst>
                  <a:gd name="T0" fmla="*/ 206 w 206"/>
                  <a:gd name="T1" fmla="*/ 195 h 195"/>
                  <a:gd name="T2" fmla="*/ 155 w 206"/>
                  <a:gd name="T3" fmla="*/ 195 h 195"/>
                  <a:gd name="T4" fmla="*/ 114 w 206"/>
                  <a:gd name="T5" fmla="*/ 195 h 195"/>
                  <a:gd name="T6" fmla="*/ 0 w 206"/>
                  <a:gd name="T7" fmla="*/ 195 h 195"/>
                  <a:gd name="T8" fmla="*/ 0 w 206"/>
                  <a:gd name="T9" fmla="*/ 154 h 195"/>
                  <a:gd name="T10" fmla="*/ 114 w 206"/>
                  <a:gd name="T11" fmla="*/ 154 h 195"/>
                  <a:gd name="T12" fmla="*/ 155 w 206"/>
                  <a:gd name="T13" fmla="*/ 0 h 195"/>
                  <a:gd name="T14" fmla="*/ 206 w 206"/>
                  <a:gd name="T15" fmla="*/ 2 h 195"/>
                  <a:gd name="T16" fmla="*/ 0 60000 65536"/>
                  <a:gd name="T17" fmla="*/ 0 60000 65536"/>
                  <a:gd name="T18" fmla="*/ 0 60000 65536"/>
                  <a:gd name="T19" fmla="*/ 0 60000 65536"/>
                  <a:gd name="T20" fmla="*/ 0 60000 65536"/>
                  <a:gd name="T21" fmla="*/ 0 60000 65536"/>
                  <a:gd name="T22" fmla="*/ 0 60000 65536"/>
                  <a:gd name="T23" fmla="*/ 0 60000 65536"/>
                  <a:gd name="T24" fmla="*/ 0 w 206"/>
                  <a:gd name="T25" fmla="*/ 0 h 195"/>
                  <a:gd name="T26" fmla="*/ 206 w 206"/>
                  <a:gd name="T27" fmla="*/ 195 h 195"/>
                </a:gdLst>
                <a:ahLst/>
                <a:cxnLst>
                  <a:cxn ang="T16">
                    <a:pos x="T0" y="T1"/>
                  </a:cxn>
                  <a:cxn ang="T17">
                    <a:pos x="T2" y="T3"/>
                  </a:cxn>
                  <a:cxn ang="T18">
                    <a:pos x="T4" y="T5"/>
                  </a:cxn>
                  <a:cxn ang="T19">
                    <a:pos x="T6" y="T7"/>
                  </a:cxn>
                  <a:cxn ang="T20">
                    <a:pos x="T8" y="T9"/>
                  </a:cxn>
                  <a:cxn ang="T21">
                    <a:pos x="T10" y="T11"/>
                  </a:cxn>
                  <a:cxn ang="T22">
                    <a:pos x="T12" y="T13"/>
                  </a:cxn>
                  <a:cxn ang="T23">
                    <a:pos x="T14" y="T15"/>
                  </a:cxn>
                </a:cxnLst>
                <a:rect l="T24" t="T25" r="T26" b="T27"/>
                <a:pathLst>
                  <a:path w="206" h="195">
                    <a:moveTo>
                      <a:pt x="206" y="195"/>
                    </a:moveTo>
                    <a:lnTo>
                      <a:pt x="155" y="195"/>
                    </a:lnTo>
                    <a:lnTo>
                      <a:pt x="114" y="195"/>
                    </a:lnTo>
                    <a:lnTo>
                      <a:pt x="0" y="195"/>
                    </a:lnTo>
                    <a:lnTo>
                      <a:pt x="0" y="154"/>
                    </a:lnTo>
                    <a:lnTo>
                      <a:pt x="114" y="154"/>
                    </a:lnTo>
                    <a:lnTo>
                      <a:pt x="155" y="0"/>
                    </a:lnTo>
                    <a:lnTo>
                      <a:pt x="206" y="2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84" name="Freeform 41">
                <a:extLst>
                  <a:ext uri="{FF2B5EF4-FFF2-40B4-BE49-F238E27FC236}">
                    <a16:creationId xmlns:a16="http://schemas.microsoft.com/office/drawing/2014/main" id="{00000000-0008-0000-0100-00001C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378" y="732"/>
                <a:ext cx="40" cy="154"/>
              </a:xfrm>
              <a:custGeom>
                <a:avLst/>
                <a:gdLst>
                  <a:gd name="T0" fmla="*/ 40 w 40"/>
                  <a:gd name="T1" fmla="*/ 0 h 154"/>
                  <a:gd name="T2" fmla="*/ 0 w 40"/>
                  <a:gd name="T3" fmla="*/ 154 h 154"/>
                  <a:gd name="T4" fmla="*/ 0 w 40"/>
                  <a:gd name="T5" fmla="*/ 1 h 154"/>
                  <a:gd name="T6" fmla="*/ 0 60000 65536"/>
                  <a:gd name="T7" fmla="*/ 0 60000 65536"/>
                  <a:gd name="T8" fmla="*/ 0 60000 65536"/>
                  <a:gd name="T9" fmla="*/ 0 w 40"/>
                  <a:gd name="T10" fmla="*/ 0 h 154"/>
                  <a:gd name="T11" fmla="*/ 40 w 40"/>
                  <a:gd name="T12" fmla="*/ 154 h 154"/>
                </a:gdLst>
                <a:ahLst/>
                <a:cxnLst>
                  <a:cxn ang="T6">
                    <a:pos x="T0" y="T1"/>
                  </a:cxn>
                  <a:cxn ang="T7">
                    <a:pos x="T2" y="T3"/>
                  </a:cxn>
                  <a:cxn ang="T8">
                    <a:pos x="T4" y="T5"/>
                  </a:cxn>
                </a:cxnLst>
                <a:rect l="T9" t="T10" r="T11" b="T12"/>
                <a:pathLst>
                  <a:path w="40" h="154">
                    <a:moveTo>
                      <a:pt x="40" y="0"/>
                    </a:moveTo>
                    <a:lnTo>
                      <a:pt x="0" y="154"/>
                    </a:lnTo>
                    <a:lnTo>
                      <a:pt x="0" y="1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85" name="Freeform 42">
                <a:extLst>
                  <a:ext uri="{FF2B5EF4-FFF2-40B4-BE49-F238E27FC236}">
                    <a16:creationId xmlns:a16="http://schemas.microsoft.com/office/drawing/2014/main" id="{00000000-0008-0000-0100-00001D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355" y="733"/>
                <a:ext cx="23" cy="194"/>
              </a:xfrm>
              <a:custGeom>
                <a:avLst/>
                <a:gdLst>
                  <a:gd name="T0" fmla="*/ 23 w 23"/>
                  <a:gd name="T1" fmla="*/ 194 h 194"/>
                  <a:gd name="T2" fmla="*/ 0 w 23"/>
                  <a:gd name="T3" fmla="*/ 194 h 194"/>
                  <a:gd name="T4" fmla="*/ 0 w 23"/>
                  <a:gd name="T5" fmla="*/ 1 h 194"/>
                  <a:gd name="T6" fmla="*/ 23 w 23"/>
                  <a:gd name="T7" fmla="*/ 0 h 194"/>
                  <a:gd name="T8" fmla="*/ 0 60000 65536"/>
                  <a:gd name="T9" fmla="*/ 0 60000 65536"/>
                  <a:gd name="T10" fmla="*/ 0 60000 65536"/>
                  <a:gd name="T11" fmla="*/ 0 60000 65536"/>
                  <a:gd name="T12" fmla="*/ 0 w 23"/>
                  <a:gd name="T13" fmla="*/ 0 h 194"/>
                  <a:gd name="T14" fmla="*/ 23 w 23"/>
                  <a:gd name="T15" fmla="*/ 194 h 194"/>
                </a:gdLst>
                <a:ahLst/>
                <a:cxnLst>
                  <a:cxn ang="T8">
                    <a:pos x="T0" y="T1"/>
                  </a:cxn>
                  <a:cxn ang="T9">
                    <a:pos x="T2" y="T3"/>
                  </a:cxn>
                  <a:cxn ang="T10">
                    <a:pos x="T4" y="T5"/>
                  </a:cxn>
                  <a:cxn ang="T11">
                    <a:pos x="T6" y="T7"/>
                  </a:cxn>
                </a:cxnLst>
                <a:rect l="T12" t="T13" r="T14" b="T15"/>
                <a:pathLst>
                  <a:path w="23" h="194">
                    <a:moveTo>
                      <a:pt x="23" y="194"/>
                    </a:moveTo>
                    <a:lnTo>
                      <a:pt x="0" y="194"/>
                    </a:lnTo>
                    <a:lnTo>
                      <a:pt x="0" y="1"/>
                    </a:lnTo>
                    <a:lnTo>
                      <a:pt x="23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  <xdr:sp macro="" textlink="">
            <xdr:nvSpPr>
              <xdr:cNvPr id="286" name="Freeform 43">
                <a:extLst>
                  <a:ext uri="{FF2B5EF4-FFF2-40B4-BE49-F238E27FC236}">
                    <a16:creationId xmlns:a16="http://schemas.microsoft.com/office/drawing/2014/main" id="{00000000-0008-0000-0100-00001E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0288" y="620"/>
                <a:ext cx="67" cy="307"/>
              </a:xfrm>
              <a:custGeom>
                <a:avLst/>
                <a:gdLst>
                  <a:gd name="T0" fmla="*/ 67 w 67"/>
                  <a:gd name="T1" fmla="*/ 307 h 307"/>
                  <a:gd name="T2" fmla="*/ 0 w 67"/>
                  <a:gd name="T3" fmla="*/ 307 h 307"/>
                  <a:gd name="T4" fmla="*/ 0 w 67"/>
                  <a:gd name="T5" fmla="*/ 0 h 307"/>
                  <a:gd name="T6" fmla="*/ 67 w 67"/>
                  <a:gd name="T7" fmla="*/ 0 h 307"/>
                  <a:gd name="T8" fmla="*/ 0 60000 65536"/>
                  <a:gd name="T9" fmla="*/ 0 60000 65536"/>
                  <a:gd name="T10" fmla="*/ 0 60000 65536"/>
                  <a:gd name="T11" fmla="*/ 0 60000 65536"/>
                  <a:gd name="T12" fmla="*/ 0 w 67"/>
                  <a:gd name="T13" fmla="*/ 0 h 307"/>
                  <a:gd name="T14" fmla="*/ 67 w 67"/>
                  <a:gd name="T15" fmla="*/ 307 h 307"/>
                </a:gdLst>
                <a:ahLst/>
                <a:cxnLst>
                  <a:cxn ang="T8">
                    <a:pos x="T0" y="T1"/>
                  </a:cxn>
                  <a:cxn ang="T9">
                    <a:pos x="T2" y="T3"/>
                  </a:cxn>
                  <a:cxn ang="T10">
                    <a:pos x="T4" y="T5"/>
                  </a:cxn>
                  <a:cxn ang="T11">
                    <a:pos x="T6" y="T7"/>
                  </a:cxn>
                </a:cxnLst>
                <a:rect l="T12" t="T13" r="T14" b="T15"/>
                <a:pathLst>
                  <a:path w="67" h="307">
                    <a:moveTo>
                      <a:pt x="67" y="307"/>
                    </a:moveTo>
                    <a:lnTo>
                      <a:pt x="0" y="307"/>
                    </a:lnTo>
                    <a:lnTo>
                      <a:pt x="0" y="0"/>
                    </a:lnTo>
                    <a:lnTo>
                      <a:pt x="67" y="0"/>
                    </a:lnTo>
                  </a:path>
                </a:pathLst>
              </a:custGeom>
              <a:solidFill>
                <a:srgbClr val="000759"/>
              </a:solidFill>
              <a:ln w="9525">
                <a:noFill/>
                <a:round/>
                <a:headEnd/>
                <a:tailEnd/>
              </a:ln>
            </xdr:spPr>
          </xdr:sp>
        </xdr:grpSp>
      </xdr:grpSp>
    </xdr:grpSp>
    <xdr:clientData/>
  </xdr:twoCellAnchor>
  <xdr:twoCellAnchor>
    <xdr:from>
      <xdr:col>13</xdr:col>
      <xdr:colOff>334428</xdr:colOff>
      <xdr:row>28</xdr:row>
      <xdr:rowOff>546392</xdr:rowOff>
    </xdr:from>
    <xdr:to>
      <xdr:col>13</xdr:col>
      <xdr:colOff>982750</xdr:colOff>
      <xdr:row>29</xdr:row>
      <xdr:rowOff>318276</xdr:rowOff>
    </xdr:to>
    <xdr:grpSp>
      <xdr:nvGrpSpPr>
        <xdr:cNvPr id="195" name="Groupe 194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GrpSpPr/>
      </xdr:nvGrpSpPr>
      <xdr:grpSpPr>
        <a:xfrm>
          <a:off x="10135653" y="8909342"/>
          <a:ext cx="648322" cy="343384"/>
          <a:chOff x="8500528" y="8960142"/>
          <a:chExt cx="648322" cy="343384"/>
        </a:xfrm>
      </xdr:grpSpPr>
      <xdr:sp macro="" textlink="">
        <xdr:nvSpPr>
          <xdr:cNvPr id="310" name="Text Box 74">
            <a:extLst>
              <a:ext uri="{FF2B5EF4-FFF2-40B4-BE49-F238E27FC236}">
                <a16:creationId xmlns:a16="http://schemas.microsoft.com/office/drawing/2014/main" id="{00000000-0008-0000-0100-000036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500528" y="9034387"/>
            <a:ext cx="648322" cy="26913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LCE 1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grpSp>
        <xdr:nvGrpSpPr>
          <xdr:cNvPr id="194" name="Groupe 193">
            <a:extLst>
              <a:ext uri="{FF2B5EF4-FFF2-40B4-BE49-F238E27FC236}">
                <a16:creationId xmlns:a16="http://schemas.microsoft.com/office/drawing/2014/main" id="{00000000-0008-0000-0100-0000C2000000}"/>
              </a:ext>
            </a:extLst>
          </xdr:cNvPr>
          <xdr:cNvGrpSpPr/>
        </xdr:nvGrpSpPr>
        <xdr:grpSpPr>
          <a:xfrm>
            <a:off x="8653074" y="8960142"/>
            <a:ext cx="209758" cy="92806"/>
            <a:chOff x="8653074" y="8960142"/>
            <a:chExt cx="209758" cy="92806"/>
          </a:xfrm>
        </xdr:grpSpPr>
        <xdr:sp macro="" textlink="">
          <xdr:nvSpPr>
            <xdr:cNvPr id="311" name="Line 75">
              <a:extLst>
                <a:ext uri="{FF2B5EF4-FFF2-40B4-BE49-F238E27FC236}">
                  <a16:creationId xmlns:a16="http://schemas.microsoft.com/office/drawing/2014/main" id="{00000000-0008-0000-0100-00003701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8653074" y="8960142"/>
              <a:ext cx="101698" cy="92806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312" name="Line 76">
              <a:extLst>
                <a:ext uri="{FF2B5EF4-FFF2-40B4-BE49-F238E27FC236}">
                  <a16:creationId xmlns:a16="http://schemas.microsoft.com/office/drawing/2014/main" id="{00000000-0008-0000-0100-00003801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8703923" y="8960142"/>
              <a:ext cx="101698" cy="92806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313" name="Line 77">
              <a:extLst>
                <a:ext uri="{FF2B5EF4-FFF2-40B4-BE49-F238E27FC236}">
                  <a16:creationId xmlns:a16="http://schemas.microsoft.com/office/drawing/2014/main" id="{00000000-0008-0000-0100-00003901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8761134" y="8960142"/>
              <a:ext cx="101698" cy="92806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</xdr:grpSp>
    </xdr:grpSp>
    <xdr:clientData fLocksWithSheet="0"/>
  </xdr:twoCellAnchor>
  <xdr:twoCellAnchor>
    <xdr:from>
      <xdr:col>13</xdr:col>
      <xdr:colOff>67223</xdr:colOff>
      <xdr:row>30</xdr:row>
      <xdr:rowOff>221878</xdr:rowOff>
    </xdr:from>
    <xdr:to>
      <xdr:col>15</xdr:col>
      <xdr:colOff>324887</xdr:colOff>
      <xdr:row>31</xdr:row>
      <xdr:rowOff>12328</xdr:rowOff>
    </xdr:to>
    <xdr:grpSp>
      <xdr:nvGrpSpPr>
        <xdr:cNvPr id="316" name="Gruppieren 179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GrpSpPr>
          <a:grpSpLocks/>
        </xdr:cNvGrpSpPr>
      </xdr:nvGrpSpPr>
      <xdr:grpSpPr bwMode="auto">
        <a:xfrm>
          <a:off x="9868448" y="9727828"/>
          <a:ext cx="2762739" cy="361950"/>
          <a:chOff x="7172323" y="3800475"/>
          <a:chExt cx="1860102" cy="361950"/>
        </a:xfrm>
      </xdr:grpSpPr>
      <xdr:sp macro="" textlink="">
        <xdr:nvSpPr>
          <xdr:cNvPr id="317" name="Text Box 69">
            <a:extLst>
              <a:ext uri="{FF2B5EF4-FFF2-40B4-BE49-F238E27FC236}">
                <a16:creationId xmlns:a16="http://schemas.microsoft.com/office/drawing/2014/main" id="{00000000-0008-0000-0100-00003D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58034" y="3812437"/>
            <a:ext cx="479217" cy="2762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120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grpSp>
        <xdr:nvGrpSpPr>
          <xdr:cNvPr id="318" name="Group 182">
            <a:extLst>
              <a:ext uri="{FF2B5EF4-FFF2-40B4-BE49-F238E27FC236}">
                <a16:creationId xmlns:a16="http://schemas.microsoft.com/office/drawing/2014/main" id="{00000000-0008-0000-0100-00003E010000}"/>
              </a:ext>
            </a:extLst>
          </xdr:cNvPr>
          <xdr:cNvGrpSpPr>
            <a:grpSpLocks/>
          </xdr:cNvGrpSpPr>
        </xdr:nvGrpSpPr>
        <xdr:grpSpPr bwMode="auto">
          <a:xfrm>
            <a:off x="7172323" y="3800475"/>
            <a:ext cx="1860102" cy="361950"/>
            <a:chOff x="765" y="378"/>
            <a:chExt cx="195" cy="38"/>
          </a:xfrm>
        </xdr:grpSpPr>
        <xdr:sp macro="" textlink="">
          <xdr:nvSpPr>
            <xdr:cNvPr id="319" name="Line 157">
              <a:extLst>
                <a:ext uri="{FF2B5EF4-FFF2-40B4-BE49-F238E27FC236}">
                  <a16:creationId xmlns:a16="http://schemas.microsoft.com/office/drawing/2014/main" id="{00000000-0008-0000-0100-00003F01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765" y="382"/>
              <a:ext cx="158" cy="0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320" name="Rectangle 163">
              <a:extLst>
                <a:ext uri="{FF2B5EF4-FFF2-40B4-BE49-F238E27FC236}">
                  <a16:creationId xmlns:a16="http://schemas.microsoft.com/office/drawing/2014/main" id="{00000000-0008-0000-0100-00004001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923" y="378"/>
              <a:ext cx="16" cy="9"/>
            </a:xfrm>
            <a:prstGeom prst="rect">
              <a:avLst/>
            </a:prstGeom>
            <a:noFill/>
            <a:ln w="9525">
              <a:solidFill>
                <a:srgbClr val="003366"/>
              </a:solidFill>
              <a:miter lim="800000"/>
              <a:headEnd/>
              <a:tailEnd/>
            </a:ln>
          </xdr:spPr>
        </xdr:sp>
        <xdr:sp macro="" textlink="">
          <xdr:nvSpPr>
            <xdr:cNvPr id="321" name="Line 164">
              <a:extLst>
                <a:ext uri="{FF2B5EF4-FFF2-40B4-BE49-F238E27FC236}">
                  <a16:creationId xmlns:a16="http://schemas.microsoft.com/office/drawing/2014/main" id="{00000000-0008-0000-0100-00004101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923" y="378"/>
              <a:ext cx="16" cy="9"/>
            </a:xfrm>
            <a:prstGeom prst="line">
              <a:avLst/>
            </a:prstGeom>
            <a:noFill/>
            <a:ln w="9525">
              <a:solidFill>
                <a:srgbClr val="003366"/>
              </a:solidFill>
              <a:round/>
              <a:headEnd/>
              <a:tailEnd/>
            </a:ln>
          </xdr:spPr>
        </xdr:sp>
        <xdr:sp macro="" textlink="">
          <xdr:nvSpPr>
            <xdr:cNvPr id="322" name="Text Box 165">
              <a:extLst>
                <a:ext uri="{FF2B5EF4-FFF2-40B4-BE49-F238E27FC236}">
                  <a16:creationId xmlns:a16="http://schemas.microsoft.com/office/drawing/2014/main" id="{00000000-0008-0000-0100-00004201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09" y="387"/>
              <a:ext cx="51" cy="29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3366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BLS 1</a:t>
              </a: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  <a:p>
              <a:pPr algn="l" rtl="0">
                <a:defRPr sz="1000"/>
              </a:pPr>
              <a:endParaRPr lang="de-CH"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 fLocksWithSheet="0"/>
  </xdr:twoCellAnchor>
  <xdr:twoCellAnchor>
    <xdr:from>
      <xdr:col>16</xdr:col>
      <xdr:colOff>76948</xdr:colOff>
      <xdr:row>28</xdr:row>
      <xdr:rowOff>536009</xdr:rowOff>
    </xdr:from>
    <xdr:to>
      <xdr:col>16</xdr:col>
      <xdr:colOff>444500</xdr:colOff>
      <xdr:row>29</xdr:row>
      <xdr:rowOff>281637</xdr:rowOff>
    </xdr:to>
    <xdr:grpSp>
      <xdr:nvGrpSpPr>
        <xdr:cNvPr id="16391" name="Groupe 16390">
          <a:extLst>
            <a:ext uri="{FF2B5EF4-FFF2-40B4-BE49-F238E27FC236}">
              <a16:creationId xmlns:a16="http://schemas.microsoft.com/office/drawing/2014/main" id="{00000000-0008-0000-0100-000007400000}"/>
            </a:ext>
          </a:extLst>
        </xdr:cNvPr>
        <xdr:cNvGrpSpPr/>
      </xdr:nvGrpSpPr>
      <xdr:grpSpPr>
        <a:xfrm>
          <a:off x="15021673" y="8898959"/>
          <a:ext cx="367552" cy="317128"/>
          <a:chOff x="13333507" y="8314764"/>
          <a:chExt cx="367552" cy="317128"/>
        </a:xfrm>
      </xdr:grpSpPr>
      <xdr:sp macro="" textlink="">
        <xdr:nvSpPr>
          <xdr:cNvPr id="16390" name="Pentagone 16389">
            <a:extLst>
              <a:ext uri="{FF2B5EF4-FFF2-40B4-BE49-F238E27FC236}">
                <a16:creationId xmlns:a16="http://schemas.microsoft.com/office/drawing/2014/main" id="{00000000-0008-0000-0100-000006400000}"/>
              </a:ext>
            </a:extLst>
          </xdr:cNvPr>
          <xdr:cNvSpPr/>
        </xdr:nvSpPr>
        <xdr:spPr bwMode="auto">
          <a:xfrm>
            <a:off x="13413441" y="8314764"/>
            <a:ext cx="180000" cy="108000"/>
          </a:xfrm>
          <a:prstGeom prst="homePlate">
            <a:avLst/>
          </a:prstGeom>
          <a:noFill/>
          <a:ln w="9525" cap="flat" cmpd="sng" algn="ctr">
            <a:solidFill>
              <a:srgbClr val="003366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lang="fr-CH" sz="1100"/>
          </a:p>
        </xdr:txBody>
      </xdr:sp>
      <xdr:sp macro="" textlink="">
        <xdr:nvSpPr>
          <xdr:cNvPr id="328" name="Text Box 750">
            <a:extLst>
              <a:ext uri="{FF2B5EF4-FFF2-40B4-BE49-F238E27FC236}">
                <a16:creationId xmlns:a16="http://schemas.microsoft.com/office/drawing/2014/main" id="{00000000-0008-0000-0100-000048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3333507" y="8428506"/>
            <a:ext cx="367552" cy="20338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strike="noStrike">
                <a:solidFill>
                  <a:srgbClr val="003366"/>
                </a:solidFill>
                <a:latin typeface="Arial" pitchFamily="34" charset="0"/>
                <a:cs typeface="Arial" pitchFamily="34" charset="0"/>
              </a:rPr>
              <a:t>SD</a:t>
            </a:r>
            <a:endParaRPr lang="de-CH" sz="12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endParaRPr>
          </a:p>
          <a:p>
            <a:pPr algn="l" rtl="0">
              <a:defRPr sz="1000"/>
            </a:pPr>
            <a:endParaRPr lang="de-CH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  <xdr:twoCellAnchor>
    <xdr:from>
      <xdr:col>16</xdr:col>
      <xdr:colOff>1274973</xdr:colOff>
      <xdr:row>28</xdr:row>
      <xdr:rowOff>85781</xdr:rowOff>
    </xdr:from>
    <xdr:to>
      <xdr:col>16</xdr:col>
      <xdr:colOff>1849108</xdr:colOff>
      <xdr:row>28</xdr:row>
      <xdr:rowOff>474697</xdr:rowOff>
    </xdr:to>
    <xdr:grpSp>
      <xdr:nvGrpSpPr>
        <xdr:cNvPr id="16394" name="Groupe 16393">
          <a:extLst>
            <a:ext uri="{FF2B5EF4-FFF2-40B4-BE49-F238E27FC236}">
              <a16:creationId xmlns:a16="http://schemas.microsoft.com/office/drawing/2014/main" id="{00000000-0008-0000-0100-00000A400000}"/>
            </a:ext>
          </a:extLst>
        </xdr:cNvPr>
        <xdr:cNvGrpSpPr/>
      </xdr:nvGrpSpPr>
      <xdr:grpSpPr>
        <a:xfrm>
          <a:off x="16219698" y="8448731"/>
          <a:ext cx="574135" cy="388916"/>
          <a:chOff x="14298706" y="7938619"/>
          <a:chExt cx="574135" cy="388916"/>
        </a:xfrm>
      </xdr:grpSpPr>
      <xdr:sp macro="" textlink="">
        <xdr:nvSpPr>
          <xdr:cNvPr id="336" name="Rectangle 87">
            <a:extLst>
              <a:ext uri="{FF2B5EF4-FFF2-40B4-BE49-F238E27FC236}">
                <a16:creationId xmlns:a16="http://schemas.microsoft.com/office/drawing/2014/main" id="{00000000-0008-0000-0100-000050010000}"/>
              </a:ext>
            </a:extLst>
          </xdr:cNvPr>
          <xdr:cNvSpPr>
            <a:spLocks noChangeArrowheads="1"/>
          </xdr:cNvSpPr>
        </xdr:nvSpPr>
        <xdr:spPr bwMode="auto">
          <a:xfrm>
            <a:off x="14442055" y="7944434"/>
            <a:ext cx="324000" cy="108000"/>
          </a:xfrm>
          <a:prstGeom prst="rect">
            <a:avLst/>
          </a:prstGeom>
          <a:noFill/>
          <a:ln w="9525">
            <a:solidFill>
              <a:srgbClr val="003366"/>
            </a:solidFill>
            <a:miter lim="800000"/>
            <a:headEnd/>
            <a:tailEnd/>
          </a:ln>
        </xdr:spPr>
      </xdr:sp>
      <xdr:sp macro="" textlink="">
        <xdr:nvSpPr>
          <xdr:cNvPr id="332" name="Text Box 88">
            <a:extLst>
              <a:ext uri="{FF2B5EF4-FFF2-40B4-BE49-F238E27FC236}">
                <a16:creationId xmlns:a16="http://schemas.microsoft.com/office/drawing/2014/main" id="{00000000-0008-0000-0100-00004C01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4388406" y="8055793"/>
            <a:ext cx="484435" cy="2717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de-CH" sz="1000" b="0" i="0" u="none" strike="noStrike" baseline="0">
                <a:solidFill>
                  <a:srgbClr val="003366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LER</a:t>
            </a: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 rtl="0">
              <a:defRPr sz="1000"/>
            </a:pPr>
            <a:endParaRPr lang="de-CH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cxnSp macro="">
        <xdr:nvCxnSpPr>
          <xdr:cNvPr id="16393" name="Connecteur droit 16392">
            <a:extLst>
              <a:ext uri="{FF2B5EF4-FFF2-40B4-BE49-F238E27FC236}">
                <a16:creationId xmlns:a16="http://schemas.microsoft.com/office/drawing/2014/main" id="{00000000-0008-0000-0100-000009400000}"/>
              </a:ext>
            </a:extLst>
          </xdr:cNvPr>
          <xdr:cNvCxnSpPr/>
        </xdr:nvCxnSpPr>
        <xdr:spPr bwMode="auto">
          <a:xfrm>
            <a:off x="14298706" y="8001000"/>
            <a:ext cx="144000" cy="0"/>
          </a:xfrm>
          <a:prstGeom prst="line">
            <a:avLst/>
          </a:prstGeom>
          <a:solidFill>
            <a:srgbClr val="FFFFFF"/>
          </a:solidFill>
          <a:ln w="9525" cap="flat" cmpd="sng" algn="ctr">
            <a:solidFill>
              <a:srgbClr val="003366"/>
            </a:solidFill>
            <a:prstDash val="solid"/>
            <a:round/>
            <a:headEnd type="none" w="med" len="med"/>
            <a:tailEnd type="none" w="med" len="med"/>
          </a:ln>
          <a:effectLst/>
        </xdr:spPr>
      </xdr:cxnSp>
      <xdr:sp macro="" textlink="">
        <xdr:nvSpPr>
          <xdr:cNvPr id="340" name="Line 71">
            <a:extLst>
              <a:ext uri="{FF2B5EF4-FFF2-40B4-BE49-F238E27FC236}">
                <a16:creationId xmlns:a16="http://schemas.microsoft.com/office/drawing/2014/main" id="{00000000-0008-0000-0100-00005401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14313794" y="7938619"/>
            <a:ext cx="108000" cy="108000"/>
          </a:xfrm>
          <a:prstGeom prst="line">
            <a:avLst/>
          </a:prstGeom>
          <a:noFill/>
          <a:ln w="9525">
            <a:solidFill>
              <a:srgbClr val="003366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13</xdr:col>
      <xdr:colOff>0</xdr:colOff>
      <xdr:row>47</xdr:row>
      <xdr:rowOff>0</xdr:rowOff>
    </xdr:from>
    <xdr:to>
      <xdr:col>15</xdr:col>
      <xdr:colOff>1481203</xdr:colOff>
      <xdr:row>59</xdr:row>
      <xdr:rowOff>2786</xdr:rowOff>
    </xdr:to>
    <xdr:pic>
      <xdr:nvPicPr>
        <xdr:cNvPr id="335" name="Grafik 2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88917" y="13980583"/>
          <a:ext cx="3714286" cy="3114286"/>
        </a:xfrm>
        <a:prstGeom prst="rect">
          <a:avLst/>
        </a:prstGeom>
      </xdr:spPr>
    </xdr:pic>
    <xdr:clientData/>
  </xdr:twoCellAnchor>
  <xdr:twoCellAnchor editAs="oneCell">
    <xdr:from>
      <xdr:col>15</xdr:col>
      <xdr:colOff>1565717</xdr:colOff>
      <xdr:row>47</xdr:row>
      <xdr:rowOff>2</xdr:rowOff>
    </xdr:from>
    <xdr:to>
      <xdr:col>19</xdr:col>
      <xdr:colOff>26201</xdr:colOff>
      <xdr:row>59</xdr:row>
      <xdr:rowOff>3737</xdr:rowOff>
    </xdr:to>
    <xdr:pic>
      <xdr:nvPicPr>
        <xdr:cNvPr id="337" name="Grafik 5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487717" y="13980585"/>
          <a:ext cx="4514151" cy="3115235"/>
        </a:xfrm>
        <a:prstGeom prst="rect">
          <a:avLst/>
        </a:prstGeom>
      </xdr:spPr>
    </xdr:pic>
    <xdr:clientData/>
  </xdr:twoCellAnchor>
  <xdr:twoCellAnchor editAs="oneCell">
    <xdr:from>
      <xdr:col>9</xdr:col>
      <xdr:colOff>201085</xdr:colOff>
      <xdr:row>12</xdr:row>
      <xdr:rowOff>232833</xdr:rowOff>
    </xdr:from>
    <xdr:to>
      <xdr:col>10</xdr:col>
      <xdr:colOff>155508</xdr:colOff>
      <xdr:row>16</xdr:row>
      <xdr:rowOff>222583</xdr:rowOff>
    </xdr:to>
    <xdr:pic>
      <xdr:nvPicPr>
        <xdr:cNvPr id="329" name="Image 328" descr="cid:2163389F-AE69-45BE-982A-FD72DF9C9A4F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r:link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5418" y="2857500"/>
          <a:ext cx="610590" cy="720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0</xdr:colOff>
      <xdr:row>21</xdr:row>
      <xdr:rowOff>275159</xdr:rowOff>
    </xdr:from>
    <xdr:to>
      <xdr:col>17</xdr:col>
      <xdr:colOff>75142</xdr:colOff>
      <xdr:row>25</xdr:row>
      <xdr:rowOff>310084</xdr:rowOff>
    </xdr:to>
    <xdr:pic>
      <xdr:nvPicPr>
        <xdr:cNvPr id="305" name="Image 304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00167" y="4646076"/>
          <a:ext cx="7377642" cy="2320925"/>
        </a:xfrm>
        <a:prstGeom prst="rect">
          <a:avLst/>
        </a:prstGeom>
        <a:noFill/>
        <a:ln w="57150">
          <a:solidFill>
            <a:srgbClr val="FFFF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137595</xdr:colOff>
      <xdr:row>15</xdr:row>
      <xdr:rowOff>137583</xdr:rowOff>
    </xdr:from>
    <xdr:to>
      <xdr:col>23</xdr:col>
      <xdr:colOff>474145</xdr:colOff>
      <xdr:row>25</xdr:row>
      <xdr:rowOff>309033</xdr:rowOff>
    </xdr:to>
    <xdr:pic>
      <xdr:nvPicPr>
        <xdr:cNvPr id="307" name="Image 306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40262" y="3291416"/>
          <a:ext cx="7406216" cy="3674534"/>
        </a:xfrm>
        <a:prstGeom prst="rect">
          <a:avLst/>
        </a:prstGeom>
        <a:noFill/>
        <a:ln w="57150">
          <a:solidFill>
            <a:srgbClr val="FFFF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42</xdr:row>
      <xdr:rowOff>9525</xdr:rowOff>
    </xdr:from>
    <xdr:to>
      <xdr:col>6</xdr:col>
      <xdr:colOff>107950</xdr:colOff>
      <xdr:row>43</xdr:row>
      <xdr:rowOff>231140</xdr:rowOff>
    </xdr:to>
    <xdr:pic>
      <xdr:nvPicPr>
        <xdr:cNvPr id="5" name="Bild 1" descr="Une image contenant texte, Police, capture d’écran&#10;&#10;Le contenu généré par l’IA peut être incorrect.">
          <a:extLst>
            <a:ext uri="{FF2B5EF4-FFF2-40B4-BE49-F238E27FC236}">
              <a16:creationId xmlns:a16="http://schemas.microsoft.com/office/drawing/2014/main" id="{EF0D1AE8-8657-743F-BB31-317DC716B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2925425"/>
          <a:ext cx="2879725" cy="412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447675</xdr:colOff>
      <xdr:row>41</xdr:row>
      <xdr:rowOff>361950</xdr:rowOff>
    </xdr:from>
    <xdr:to>
      <xdr:col>11</xdr:col>
      <xdr:colOff>707390</xdr:colOff>
      <xdr:row>43</xdr:row>
      <xdr:rowOff>209550</xdr:rowOff>
    </xdr:to>
    <xdr:pic>
      <xdr:nvPicPr>
        <xdr:cNvPr id="61" name="Image 60" descr="Une image contenant Dessin d’enfant, croquis, clipart, illustration&#10;&#10;Le contenu généré par l’IA peut être incorrect.">
          <a:extLst>
            <a:ext uri="{FF2B5EF4-FFF2-40B4-BE49-F238E27FC236}">
              <a16:creationId xmlns:a16="http://schemas.microsoft.com/office/drawing/2014/main" id="{688AEC70-64B8-6743-91FD-998B509A4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820025" y="12858750"/>
          <a:ext cx="1002665" cy="457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862960</xdr:colOff>
      <xdr:row>50</xdr:row>
      <xdr:rowOff>106119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792273" cy="9631119"/>
        </a:xfrm>
        <a:prstGeom prst="rect">
          <a:avLst/>
        </a:prstGeom>
      </xdr:spPr>
    </xdr:pic>
    <xdr:clientData/>
  </xdr:twoCellAnchor>
  <xdr:twoCellAnchor editAs="oneCell">
    <xdr:from>
      <xdr:col>6</xdr:col>
      <xdr:colOff>874748</xdr:colOff>
      <xdr:row>0</xdr:row>
      <xdr:rowOff>0</xdr:rowOff>
    </xdr:from>
    <xdr:to>
      <xdr:col>13</xdr:col>
      <xdr:colOff>746331</xdr:colOff>
      <xdr:row>50</xdr:row>
      <xdr:rowOff>115645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23013" y="0"/>
          <a:ext cx="6811226" cy="983503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30112</xdr:colOff>
      <xdr:row>2</xdr:row>
      <xdr:rowOff>22431</xdr:rowOff>
    </xdr:from>
    <xdr:to>
      <xdr:col>1</xdr:col>
      <xdr:colOff>608091</xdr:colOff>
      <xdr:row>2</xdr:row>
      <xdr:rowOff>598431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807" t="8523" r="8238" b="8807"/>
        <a:stretch/>
      </xdr:blipFill>
      <xdr:spPr>
        <a:xfrm>
          <a:off x="1801762" y="879681"/>
          <a:ext cx="577979" cy="576000"/>
        </a:xfrm>
        <a:prstGeom prst="rect">
          <a:avLst/>
        </a:prstGeom>
      </xdr:spPr>
    </xdr:pic>
    <xdr:clientData/>
  </xdr:twoCellAnchor>
  <xdr:twoCellAnchor>
    <xdr:from>
      <xdr:col>1</xdr:col>
      <xdr:colOff>26730</xdr:colOff>
      <xdr:row>4</xdr:row>
      <xdr:rowOff>22429</xdr:rowOff>
    </xdr:from>
    <xdr:to>
      <xdr:col>1</xdr:col>
      <xdr:colOff>602730</xdr:colOff>
      <xdr:row>4</xdr:row>
      <xdr:rowOff>598429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394" t="8577" r="8759" b="8577"/>
        <a:stretch/>
      </xdr:blipFill>
      <xdr:spPr>
        <a:xfrm>
          <a:off x="1798380" y="2098879"/>
          <a:ext cx="576000" cy="576000"/>
        </a:xfrm>
        <a:prstGeom prst="rect">
          <a:avLst/>
        </a:prstGeom>
      </xdr:spPr>
    </xdr:pic>
    <xdr:clientData/>
  </xdr:twoCellAnchor>
  <xdr:twoCellAnchor>
    <xdr:from>
      <xdr:col>1</xdr:col>
      <xdr:colOff>35333</xdr:colOff>
      <xdr:row>1</xdr:row>
      <xdr:rowOff>12905</xdr:rowOff>
    </xdr:from>
    <xdr:to>
      <xdr:col>1</xdr:col>
      <xdr:colOff>611333</xdr:colOff>
      <xdr:row>1</xdr:row>
      <xdr:rowOff>588905</xdr:rowOff>
    </xdr:to>
    <xdr:pic>
      <xdr:nvPicPr>
        <xdr:cNvPr id="4" name="go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6983" y="260555"/>
          <a:ext cx="576000" cy="576000"/>
        </a:xfrm>
        <a:prstGeom prst="rect">
          <a:avLst/>
        </a:prstGeom>
      </xdr:spPr>
    </xdr:pic>
    <xdr:clientData/>
  </xdr:twoCellAnchor>
  <xdr:twoCellAnchor>
    <xdr:from>
      <xdr:col>1</xdr:col>
      <xdr:colOff>20279</xdr:colOff>
      <xdr:row>3</xdr:row>
      <xdr:rowOff>15978</xdr:rowOff>
    </xdr:from>
    <xdr:to>
      <xdr:col>1</xdr:col>
      <xdr:colOff>604491</xdr:colOff>
      <xdr:row>3</xdr:row>
      <xdr:rowOff>591978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926" t="8600" r="8095" b="8600"/>
        <a:stretch/>
      </xdr:blipFill>
      <xdr:spPr>
        <a:xfrm>
          <a:off x="1791929" y="1482828"/>
          <a:ext cx="584212" cy="576000"/>
        </a:xfrm>
        <a:prstGeom prst="rect">
          <a:avLst/>
        </a:prstGeom>
      </xdr:spPr>
    </xdr:pic>
    <xdr:clientData/>
  </xdr:twoCellAnchor>
  <xdr:twoCellAnchor>
    <xdr:from>
      <xdr:col>3</xdr:col>
      <xdr:colOff>24274</xdr:colOff>
      <xdr:row>2</xdr:row>
      <xdr:rowOff>29497</xdr:rowOff>
    </xdr:from>
    <xdr:to>
      <xdr:col>3</xdr:col>
      <xdr:colOff>603672</xdr:colOff>
      <xdr:row>2</xdr:row>
      <xdr:rowOff>605497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716" t="8958" r="8717" b="8958"/>
        <a:stretch/>
      </xdr:blipFill>
      <xdr:spPr>
        <a:xfrm>
          <a:off x="4005724" y="886747"/>
          <a:ext cx="579398" cy="576000"/>
        </a:xfrm>
        <a:prstGeom prst="rect">
          <a:avLst/>
        </a:prstGeom>
      </xdr:spPr>
    </xdr:pic>
    <xdr:clientData/>
  </xdr:twoCellAnchor>
  <xdr:twoCellAnchor>
    <xdr:from>
      <xdr:col>2</xdr:col>
      <xdr:colOff>985685</xdr:colOff>
      <xdr:row>4</xdr:row>
      <xdr:rowOff>16593</xdr:rowOff>
    </xdr:from>
    <xdr:to>
      <xdr:col>3</xdr:col>
      <xdr:colOff>569968</xdr:colOff>
      <xdr:row>4</xdr:row>
      <xdr:rowOff>592593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800" t="8480" r="8800" b="8960"/>
        <a:stretch/>
      </xdr:blipFill>
      <xdr:spPr>
        <a:xfrm>
          <a:off x="2966885" y="2188293"/>
          <a:ext cx="574883" cy="576000"/>
        </a:xfrm>
        <a:prstGeom prst="rect">
          <a:avLst/>
        </a:prstGeom>
      </xdr:spPr>
    </xdr:pic>
    <xdr:clientData/>
  </xdr:twoCellAnchor>
  <xdr:twoCellAnchor>
    <xdr:from>
      <xdr:col>3</xdr:col>
      <xdr:colOff>17513</xdr:colOff>
      <xdr:row>1</xdr:row>
      <xdr:rowOff>29190</xdr:rowOff>
    </xdr:from>
    <xdr:to>
      <xdr:col>3</xdr:col>
      <xdr:colOff>593513</xdr:colOff>
      <xdr:row>1</xdr:row>
      <xdr:rowOff>605190</xdr:rowOff>
    </xdr:to>
    <xdr:pic>
      <xdr:nvPicPr>
        <xdr:cNvPr id="8" name="standart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98963" y="276840"/>
          <a:ext cx="576000" cy="576000"/>
        </a:xfrm>
        <a:prstGeom prst="rect">
          <a:avLst/>
        </a:prstGeom>
      </xdr:spPr>
    </xdr:pic>
    <xdr:clientData/>
  </xdr:twoCellAnchor>
  <xdr:twoCellAnchor>
    <xdr:from>
      <xdr:col>3</xdr:col>
      <xdr:colOff>23351</xdr:colOff>
      <xdr:row>3</xdr:row>
      <xdr:rowOff>27961</xdr:rowOff>
    </xdr:from>
    <xdr:to>
      <xdr:col>3</xdr:col>
      <xdr:colOff>604552</xdr:colOff>
      <xdr:row>3</xdr:row>
      <xdr:rowOff>603961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25" t="8598" r="8223" b="8598"/>
        <a:stretch/>
      </xdr:blipFill>
      <xdr:spPr>
        <a:xfrm>
          <a:off x="4004801" y="1494811"/>
          <a:ext cx="581201" cy="576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loeco-my.sharepoint.com/personal/bojan_trivundza_kloeckner_com/Documents/Desktop/EXCLIS/BARTEC-Bestellliste/BARTEC_BL_08_05-2017_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stellformular 1"/>
      <sheetName val="Bestellformular 2"/>
      <sheetName val="Mindestabmessungen"/>
    </sheetNames>
    <sheetDataSet>
      <sheetData sheetId="0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CB0AD81-9986-4F00-AFDC-BF8438BDF5F9}" name="Tabelle2" displayName="Tabelle2" ref="A1:A5" totalsRowShown="0" headerRowDxfId="10" dataDxfId="9" tableBorderDxfId="8">
  <autoFilter ref="A1:A5" xr:uid="{3CB0AD81-9986-4F00-AFDC-BF8438BDF5F9}"/>
  <tableColumns count="1">
    <tableColumn id="1" xr3:uid="{EAF43167-5FF5-4EC2-B089-B53AC115B066}" name="Verfügbare Muffen" dataDxfId="7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7.xml"/><Relationship Id="rId3" Type="http://schemas.openxmlformats.org/officeDocument/2006/relationships/vmlDrawing" Target="../drawings/vmlDrawing2.vml"/><Relationship Id="rId7" Type="http://schemas.openxmlformats.org/officeDocument/2006/relationships/image" Target="../media/image14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6.xml"/><Relationship Id="rId11" Type="http://schemas.openxmlformats.org/officeDocument/2006/relationships/image" Target="../media/image16.emf"/><Relationship Id="rId5" Type="http://schemas.openxmlformats.org/officeDocument/2006/relationships/image" Target="../media/image13.emf"/><Relationship Id="rId10" Type="http://schemas.openxmlformats.org/officeDocument/2006/relationships/control" Target="../activeX/activeX8.xml"/><Relationship Id="rId4" Type="http://schemas.openxmlformats.org/officeDocument/2006/relationships/control" Target="../activeX/activeX5.xml"/><Relationship Id="rId9" Type="http://schemas.openxmlformats.org/officeDocument/2006/relationships/image" Target="../media/image15.emf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4">
    <pageSetUpPr fitToPage="1"/>
  </sheetPr>
  <dimension ref="A1:CM265"/>
  <sheetViews>
    <sheetView showGridLines="0" showZeros="0" tabSelected="1" showOutlineSymbols="0" view="pageBreakPreview" zoomScaleNormal="100" zoomScaleSheetLayoutView="100" zoomScalePageLayoutView="85" workbookViewId="0">
      <selection activeCell="D4" sqref="D4:J4"/>
    </sheetView>
  </sheetViews>
  <sheetFormatPr baseColWidth="10" defaultColWidth="11" defaultRowHeight="15"/>
  <cols>
    <col min="1" max="1" width="0.77734375" style="46" customWidth="1"/>
    <col min="2" max="3" width="6.6640625" style="46" customWidth="1"/>
    <col min="4" max="4" width="5.6640625" style="46" customWidth="1"/>
    <col min="5" max="5" width="8.6640625" style="46" customWidth="1"/>
    <col min="6" max="6" width="4.6640625" style="46" customWidth="1"/>
    <col min="7" max="7" width="5.6640625" style="46" customWidth="1"/>
    <col min="8" max="10" width="6.6640625" style="46" customWidth="1"/>
    <col min="11" max="12" width="9.6640625" style="46" customWidth="1"/>
    <col min="13" max="14" width="8.6640625" style="46" customWidth="1"/>
    <col min="15" max="15" width="9.6640625" style="46" customWidth="1"/>
    <col min="16" max="16" width="10" style="57" customWidth="1"/>
    <col min="17" max="17" width="13.109375" style="57" customWidth="1"/>
    <col min="18" max="18" width="8.6640625" style="57" customWidth="1"/>
    <col min="19" max="19" width="38.109375" style="57" customWidth="1"/>
    <col min="20" max="20" width="25.21875" style="58" customWidth="1"/>
    <col min="21" max="21" width="11" style="58" customWidth="1"/>
    <col min="22" max="22" width="12.44140625" style="58" customWidth="1"/>
    <col min="23" max="23" width="12.77734375" style="58" customWidth="1"/>
    <col min="24" max="27" width="9.44140625" style="58" customWidth="1"/>
    <col min="28" max="28" width="10.6640625" style="58" customWidth="1"/>
    <col min="29" max="29" width="50.6640625" style="58" customWidth="1"/>
    <col min="30" max="31" width="10.6640625" style="58" hidden="1" customWidth="1"/>
    <col min="32" max="32" width="10.6640625" style="57" hidden="1" customWidth="1"/>
    <col min="33" max="41" width="10.6640625" style="58" hidden="1" customWidth="1"/>
    <col min="42" max="44" width="10.6640625" style="59" hidden="1" customWidth="1"/>
    <col min="45" max="45" width="18.109375" style="59" hidden="1" customWidth="1"/>
    <col min="46" max="67" width="10.6640625" style="59" hidden="1" customWidth="1"/>
    <col min="68" max="69" width="11" style="59" hidden="1" customWidth="1"/>
    <col min="70" max="70" width="18.33203125" style="59" hidden="1" customWidth="1"/>
    <col min="71" max="81" width="4.6640625" style="59" hidden="1" customWidth="1"/>
    <col min="82" max="83" width="4.6640625" style="60" hidden="1" customWidth="1"/>
    <col min="84" max="84" width="2.6640625" style="60" hidden="1" customWidth="1"/>
    <col min="85" max="85" width="4.6640625" style="60" hidden="1" customWidth="1"/>
    <col min="86" max="86" width="5.6640625" style="60" hidden="1" customWidth="1"/>
    <col min="87" max="89" width="11" style="60" hidden="1" customWidth="1"/>
    <col min="90" max="91" width="11" style="46" hidden="1" customWidth="1"/>
    <col min="92" max="95" width="11" style="46" customWidth="1"/>
    <col min="96" max="16384" width="11" style="46"/>
  </cols>
  <sheetData>
    <row r="1" spans="2:89" s="9" customFormat="1" ht="21.75">
      <c r="B1" s="17" t="s">
        <v>0</v>
      </c>
      <c r="C1" s="18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2"/>
      <c r="Q1" s="2"/>
      <c r="R1" s="2"/>
      <c r="S1" s="2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2"/>
      <c r="AG1" s="3"/>
      <c r="AH1" s="3"/>
      <c r="AI1" s="3"/>
      <c r="AJ1" s="3"/>
      <c r="AK1" s="3"/>
      <c r="AL1" s="3"/>
      <c r="AM1" s="3"/>
      <c r="AN1" s="3"/>
      <c r="AO1" s="3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10" t="s">
        <v>1</v>
      </c>
      <c r="BJ1" s="12"/>
      <c r="BK1" s="12"/>
      <c r="BL1" s="12"/>
      <c r="BM1" s="12"/>
      <c r="BN1" s="151">
        <f t="shared" ref="BN1:BN14" si="0">IF(V209="",0,V209)</f>
        <v>12</v>
      </c>
      <c r="BO1" s="151">
        <f t="array" ref="BO1">IF(ROW()&gt;SUM(N(BN$1:BN$14&lt;&gt;0)),"",INDEX(BN$1:BN$14,SMALL(IF(BN$1:BN$14&lt;&gt;0,ROW($1:$14)),ROW())))</f>
        <v>12</v>
      </c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9"/>
      <c r="CE1" s="19"/>
      <c r="CF1" s="19"/>
      <c r="CG1" s="19"/>
      <c r="CH1" s="19"/>
      <c r="CI1" s="19"/>
      <c r="CJ1" s="19"/>
      <c r="CK1" s="19"/>
    </row>
    <row r="2" spans="2:89" s="9" customFormat="1" ht="20.25">
      <c r="B2" s="17" t="s">
        <v>2</v>
      </c>
      <c r="C2" s="18"/>
      <c r="D2" s="7"/>
      <c r="E2" s="7"/>
      <c r="F2" s="7"/>
      <c r="G2" s="20"/>
      <c r="H2" s="20"/>
      <c r="I2" s="20"/>
      <c r="J2" s="20"/>
      <c r="K2" s="20"/>
      <c r="L2" s="20"/>
      <c r="M2" s="7"/>
      <c r="N2" s="7"/>
      <c r="O2" s="7"/>
      <c r="P2" s="2"/>
      <c r="Q2" s="2"/>
      <c r="R2" s="2"/>
      <c r="S2" s="2"/>
      <c r="T2" s="14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3"/>
      <c r="AM2" s="3"/>
      <c r="AN2" s="3"/>
      <c r="AO2" s="3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2" t="s">
        <v>3</v>
      </c>
      <c r="BJ2" s="12"/>
      <c r="BK2" s="12"/>
      <c r="BL2" s="12"/>
      <c r="BM2" s="12"/>
      <c r="BN2" s="152">
        <f t="shared" si="0"/>
        <v>14</v>
      </c>
      <c r="BO2" s="152">
        <f t="array" ref="BO2">IF(ROW()&gt;SUM(N(BN$1:BN$14&lt;&gt;0)),"",INDEX(BN$1:BN$14,SMALL(IF(BN$1:BN$14&lt;&gt;0,ROW($1:$14)),ROW())))</f>
        <v>14</v>
      </c>
      <c r="BP2" s="12"/>
      <c r="BQ2" s="12"/>
      <c r="BR2" s="315" t="s">
        <v>4</v>
      </c>
      <c r="BS2" s="316"/>
      <c r="BT2" s="316"/>
      <c r="BU2" s="316"/>
      <c r="BV2" s="316"/>
      <c r="BW2" s="316"/>
      <c r="BX2" s="316"/>
      <c r="BY2" s="316"/>
      <c r="BZ2" s="316"/>
      <c r="CA2" s="317"/>
      <c r="CB2" s="317"/>
      <c r="CC2" s="317"/>
      <c r="CD2" s="317"/>
      <c r="CE2" s="317"/>
      <c r="CF2" s="317"/>
      <c r="CG2" s="317"/>
      <c r="CH2" s="317"/>
      <c r="CI2" s="317"/>
      <c r="CJ2" s="317"/>
      <c r="CK2" s="19"/>
    </row>
    <row r="3" spans="2:89" s="9" customFormat="1" ht="18.75" thickBot="1">
      <c r="B3" s="21"/>
      <c r="C3" s="21"/>
      <c r="D3" s="21"/>
      <c r="E3" s="21"/>
      <c r="F3" s="21"/>
      <c r="G3" s="21"/>
      <c r="H3" s="21"/>
      <c r="I3" s="21"/>
      <c r="J3" s="21"/>
      <c r="K3" s="7"/>
      <c r="L3" s="21"/>
      <c r="M3" s="21"/>
      <c r="N3" s="21"/>
      <c r="O3" s="21"/>
      <c r="P3" s="2"/>
      <c r="Q3" s="3"/>
      <c r="R3" s="2"/>
      <c r="S3" s="3"/>
      <c r="T3" s="16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2"/>
      <c r="AG3" s="3"/>
      <c r="AH3" s="3"/>
      <c r="AI3" s="3"/>
      <c r="AJ3" s="3"/>
      <c r="AK3" s="3"/>
      <c r="AL3" s="3"/>
      <c r="AM3" s="3"/>
      <c r="AN3" s="3"/>
      <c r="AO3" s="3"/>
      <c r="AP3" s="3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52">
        <f t="shared" si="0"/>
        <v>16</v>
      </c>
      <c r="BO3" s="152">
        <f t="array" ref="BO3">IF(ROW()&gt;SUM(N(BN$1:BN$14&lt;&gt;0)),"",INDEX(BN$1:BN$14,SMALL(IF(BN$1:BN$14&lt;&gt;0,ROW($1:$14)),ROW())))</f>
        <v>16</v>
      </c>
      <c r="BP3" s="12"/>
      <c r="BQ3" s="12"/>
      <c r="BR3" s="317"/>
      <c r="BS3" s="317"/>
      <c r="BT3" s="317"/>
      <c r="BU3" s="317"/>
      <c r="BV3" s="317"/>
      <c r="BW3" s="317"/>
      <c r="BX3" s="317"/>
      <c r="BY3" s="317"/>
      <c r="BZ3" s="317"/>
      <c r="CA3" s="317"/>
      <c r="CB3" s="317"/>
      <c r="CC3" s="317"/>
      <c r="CD3" s="317"/>
      <c r="CE3" s="317"/>
      <c r="CF3" s="317"/>
      <c r="CG3" s="317"/>
      <c r="CH3" s="317"/>
      <c r="CI3" s="317"/>
      <c r="CJ3" s="317"/>
      <c r="CK3" s="19"/>
    </row>
    <row r="4" spans="2:89" s="9" customFormat="1" ht="14.25" customHeight="1">
      <c r="B4" s="166" t="s">
        <v>5</v>
      </c>
      <c r="C4" s="6"/>
      <c r="D4" s="442"/>
      <c r="E4" s="442"/>
      <c r="F4" s="442"/>
      <c r="G4" s="442"/>
      <c r="H4" s="442"/>
      <c r="I4" s="442"/>
      <c r="J4" s="442"/>
      <c r="K4" s="40"/>
      <c r="L4" s="41" t="s">
        <v>6</v>
      </c>
      <c r="M4" s="176"/>
      <c r="N4" s="177"/>
      <c r="O4" s="175" t="s">
        <v>7</v>
      </c>
      <c r="P4" s="2"/>
      <c r="R4" s="2"/>
      <c r="S4" s="2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2"/>
      <c r="AG4" s="3"/>
      <c r="AH4" s="3"/>
      <c r="AI4" s="3"/>
      <c r="AJ4" s="3"/>
      <c r="AK4" s="3"/>
      <c r="AL4" s="3"/>
      <c r="AM4" s="3"/>
      <c r="AN4" s="3"/>
      <c r="AO4" s="3"/>
      <c r="AP4" s="3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10" t="s">
        <v>8</v>
      </c>
      <c r="BJ4" s="12"/>
      <c r="BK4" s="289" t="str">
        <f>B17</f>
        <v>B500 B</v>
      </c>
      <c r="BL4" s="12"/>
      <c r="BM4" s="12"/>
      <c r="BN4" s="152">
        <f t="shared" si="0"/>
        <v>18</v>
      </c>
      <c r="BO4" s="152">
        <f t="array" ref="BO4">IF(ROW()&gt;SUM(N(BN$1:BN$14&lt;&gt;0)),"",INDEX(BN$1:BN$14,SMALL(IF(BN$1:BN$14&lt;&gt;0,ROW($1:$14)),ROW())))</f>
        <v>18</v>
      </c>
      <c r="BP4" s="12"/>
      <c r="BQ4" s="12"/>
      <c r="BR4" s="317"/>
      <c r="BS4" s="318" t="s">
        <v>9</v>
      </c>
      <c r="BT4" s="318" t="s">
        <v>10</v>
      </c>
      <c r="BU4" s="318" t="s">
        <v>11</v>
      </c>
      <c r="BV4" s="318" t="s">
        <v>12</v>
      </c>
      <c r="BW4" s="318" t="s">
        <v>13</v>
      </c>
      <c r="BX4" s="318" t="s">
        <v>14</v>
      </c>
      <c r="BY4" s="318" t="s">
        <v>15</v>
      </c>
      <c r="BZ4" s="318" t="s">
        <v>16</v>
      </c>
      <c r="CA4" s="318" t="s">
        <v>17</v>
      </c>
      <c r="CB4" s="318" t="s">
        <v>18</v>
      </c>
      <c r="CC4" s="318" t="s">
        <v>19</v>
      </c>
      <c r="CD4" s="318" t="s">
        <v>20</v>
      </c>
      <c r="CE4" s="318"/>
      <c r="CF4" s="318"/>
      <c r="CG4" s="317"/>
      <c r="CI4" s="317"/>
      <c r="CJ4" s="317"/>
      <c r="CK4" s="19"/>
    </row>
    <row r="5" spans="2:89" s="9" customFormat="1" ht="14.25" customHeight="1">
      <c r="B5" s="42"/>
      <c r="C5" s="7"/>
      <c r="D5" s="420"/>
      <c r="E5" s="420"/>
      <c r="F5" s="420"/>
      <c r="G5" s="420"/>
      <c r="H5" s="420"/>
      <c r="I5" s="420"/>
      <c r="J5" s="420"/>
      <c r="K5" s="40"/>
      <c r="L5" s="43"/>
      <c r="M5" s="40"/>
      <c r="N5" s="378"/>
      <c r="O5" s="40"/>
      <c r="P5" s="2"/>
      <c r="Q5" s="11" t="s">
        <v>21</v>
      </c>
      <c r="R5" s="2"/>
      <c r="S5" s="2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2"/>
      <c r="AG5" s="3"/>
      <c r="AH5" s="3"/>
      <c r="AI5" s="3"/>
      <c r="AJ5" s="3"/>
      <c r="AK5" s="3"/>
      <c r="AL5" s="3"/>
      <c r="AM5" s="3"/>
      <c r="AN5" s="3"/>
      <c r="AO5" s="3"/>
      <c r="AP5" s="3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10"/>
      <c r="BJ5" s="12"/>
      <c r="BK5" s="157"/>
      <c r="BL5" s="12"/>
      <c r="BM5" s="12"/>
      <c r="BN5" s="152">
        <f t="shared" si="0"/>
        <v>20</v>
      </c>
      <c r="BO5" s="152">
        <f t="array" ref="BO5">IF(ROW()&gt;SUM(N(BN$1:BN$14&lt;&gt;0)),"",INDEX(BN$1:BN$14,SMALL(IF(BN$1:BN$14&lt;&gt;0,ROW($1:$14)),ROW())))</f>
        <v>20</v>
      </c>
      <c r="BP5" s="12"/>
      <c r="BQ5" s="12"/>
      <c r="BR5" s="319" t="s">
        <v>22</v>
      </c>
      <c r="BS5" s="320" t="s">
        <v>23</v>
      </c>
      <c r="BT5" s="320" t="s">
        <v>23</v>
      </c>
      <c r="BU5" s="320" t="s">
        <v>23</v>
      </c>
      <c r="BV5" s="320" t="s">
        <v>23</v>
      </c>
      <c r="BW5" s="320" t="s">
        <v>23</v>
      </c>
      <c r="BX5" s="320" t="s">
        <v>23</v>
      </c>
      <c r="BY5" s="320" t="s">
        <v>23</v>
      </c>
      <c r="BZ5" s="320" t="s">
        <v>23</v>
      </c>
      <c r="CA5" s="320" t="s">
        <v>23</v>
      </c>
      <c r="CB5" s="320" t="s">
        <v>23</v>
      </c>
      <c r="CC5" s="320" t="s">
        <v>23</v>
      </c>
      <c r="CD5" s="320" t="s">
        <v>23</v>
      </c>
      <c r="CE5" s="321"/>
      <c r="CF5" s="355"/>
      <c r="CG5" s="317"/>
      <c r="CI5" s="317"/>
      <c r="CJ5" s="317"/>
      <c r="CK5" s="19"/>
    </row>
    <row r="6" spans="2:89" s="9" customFormat="1" ht="17.25" customHeight="1">
      <c r="B6" s="379"/>
      <c r="C6" s="380"/>
      <c r="D6" s="421"/>
      <c r="E6" s="421"/>
      <c r="F6" s="421"/>
      <c r="G6" s="421"/>
      <c r="H6" s="421"/>
      <c r="I6" s="421"/>
      <c r="J6" s="421"/>
      <c r="K6" s="40"/>
      <c r="L6" s="433"/>
      <c r="M6" s="433"/>
      <c r="N6" s="443"/>
      <c r="O6" s="382" t="s">
        <v>24</v>
      </c>
      <c r="P6" s="2"/>
      <c r="Q6" s="13" t="s">
        <v>25</v>
      </c>
      <c r="R6" s="2"/>
      <c r="S6" s="2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2"/>
      <c r="AG6" s="3"/>
      <c r="AH6" s="3"/>
      <c r="AI6" s="3"/>
      <c r="AJ6" s="3"/>
      <c r="AK6" s="3"/>
      <c r="AL6" s="3"/>
      <c r="AM6" s="3"/>
      <c r="AN6" s="3"/>
      <c r="AO6" s="3"/>
      <c r="AP6" s="3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10" t="s">
        <v>26</v>
      </c>
      <c r="BJ6" s="12"/>
      <c r="BK6" s="289" t="str">
        <f>G17</f>
        <v>STANDARD</v>
      </c>
      <c r="BL6" s="12"/>
      <c r="BM6" s="12"/>
      <c r="BN6" s="152">
        <f t="shared" si="0"/>
        <v>22</v>
      </c>
      <c r="BO6" s="152">
        <f t="array" ref="BO6">IF(ROW()&gt;SUM(N(BN$1:BN$14&lt;&gt;0)),"",INDEX(BN$1:BN$14,SMALL(IF(BN$1:BN$14&lt;&gt;0,ROW($1:$14)),ROW())))</f>
        <v>22</v>
      </c>
      <c r="BP6" s="12"/>
      <c r="BQ6" s="12"/>
      <c r="BR6" s="319" t="s">
        <v>27</v>
      </c>
      <c r="BS6" s="320" t="s">
        <v>23</v>
      </c>
      <c r="BT6" s="320" t="s">
        <v>23</v>
      </c>
      <c r="BU6" s="322" t="s">
        <v>23</v>
      </c>
      <c r="BV6" s="322" t="s">
        <v>23</v>
      </c>
      <c r="BW6" s="320" t="s">
        <v>23</v>
      </c>
      <c r="BX6" s="320" t="s">
        <v>23</v>
      </c>
      <c r="BY6" s="322" t="s">
        <v>23</v>
      </c>
      <c r="BZ6" s="320" t="s">
        <v>23</v>
      </c>
      <c r="CA6" s="322" t="s">
        <v>23</v>
      </c>
      <c r="CB6" s="320" t="s">
        <v>23</v>
      </c>
      <c r="CC6" s="320" t="s">
        <v>23</v>
      </c>
      <c r="CD6" s="320" t="s">
        <v>23</v>
      </c>
      <c r="CE6" s="321"/>
      <c r="CF6" s="324" t="s">
        <v>23</v>
      </c>
      <c r="CG6" s="325" t="s">
        <v>28</v>
      </c>
      <c r="CJ6" s="317"/>
      <c r="CK6" s="19"/>
    </row>
    <row r="7" spans="2:89" s="9" customFormat="1" ht="19.5" customHeight="1">
      <c r="B7" s="167" t="s">
        <v>29</v>
      </c>
      <c r="C7" s="8"/>
      <c r="D7" s="419"/>
      <c r="E7" s="419"/>
      <c r="F7" s="419"/>
      <c r="G7" s="419"/>
      <c r="H7" s="419"/>
      <c r="I7" s="419"/>
      <c r="J7" s="419"/>
      <c r="K7" s="40"/>
      <c r="L7" s="42" t="s">
        <v>30</v>
      </c>
      <c r="M7" s="432"/>
      <c r="N7" s="432"/>
      <c r="O7" s="432"/>
      <c r="P7" s="2"/>
      <c r="Q7" s="13" t="s">
        <v>31</v>
      </c>
      <c r="R7" s="2"/>
      <c r="S7" s="2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2"/>
      <c r="AG7" s="3"/>
      <c r="AH7" s="3"/>
      <c r="AI7" s="3"/>
      <c r="AJ7" s="3"/>
      <c r="AK7" s="3"/>
      <c r="AL7" s="3"/>
      <c r="AM7" s="3"/>
      <c r="AN7" s="3"/>
      <c r="AO7" s="3"/>
      <c r="AP7" s="3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52">
        <f t="shared" si="0"/>
        <v>0</v>
      </c>
      <c r="BO7" s="152">
        <f t="array" ref="BO7">IF(ROW()&gt;SUM(N(BN$1:BN$14&lt;&gt;0)),"",INDEX(BN$1:BN$14,SMALL(IF(BN$1:BN$14&lt;&gt;0,ROW($1:$14)),ROW())))</f>
        <v>26</v>
      </c>
      <c r="BP7" s="12"/>
      <c r="BR7" s="319" t="s">
        <v>32</v>
      </c>
      <c r="BS7" s="320" t="s">
        <v>23</v>
      </c>
      <c r="BT7" s="320" t="s">
        <v>23</v>
      </c>
      <c r="BU7" s="357" t="s">
        <v>23</v>
      </c>
      <c r="BV7" s="356" t="s">
        <v>23</v>
      </c>
      <c r="BW7" s="320" t="s">
        <v>23</v>
      </c>
      <c r="BX7" s="320" t="s">
        <v>23</v>
      </c>
      <c r="BY7" s="320" t="s">
        <v>23</v>
      </c>
      <c r="BZ7" s="322" t="s">
        <v>23</v>
      </c>
      <c r="CA7" s="323" t="s">
        <v>23</v>
      </c>
      <c r="CB7" s="322" t="s">
        <v>23</v>
      </c>
      <c r="CC7" s="320" t="s">
        <v>23</v>
      </c>
      <c r="CD7" s="320" t="s">
        <v>23</v>
      </c>
      <c r="CF7" s="326" t="s">
        <v>23</v>
      </c>
      <c r="CG7" s="325" t="s">
        <v>33</v>
      </c>
      <c r="CJ7" s="317"/>
      <c r="CK7" s="19"/>
    </row>
    <row r="8" spans="2:89" s="9" customFormat="1" ht="16.5" customHeight="1">
      <c r="B8" s="88" t="s">
        <v>34</v>
      </c>
      <c r="C8" s="8"/>
      <c r="D8" s="419"/>
      <c r="E8" s="419"/>
      <c r="F8" s="419"/>
      <c r="G8" s="419"/>
      <c r="H8" s="419"/>
      <c r="I8" s="419"/>
      <c r="J8" s="419"/>
      <c r="K8" s="29"/>
      <c r="L8" s="383"/>
      <c r="M8" s="433"/>
      <c r="N8" s="433"/>
      <c r="O8" s="433"/>
      <c r="P8" s="2"/>
      <c r="Q8" s="341" t="s">
        <v>35</v>
      </c>
      <c r="Y8" s="3"/>
      <c r="Z8" s="3"/>
      <c r="AA8" s="3"/>
      <c r="AB8" s="3"/>
      <c r="AC8" s="3"/>
      <c r="AD8" s="3"/>
      <c r="AE8" s="3"/>
      <c r="AF8" s="2"/>
      <c r="AG8" s="3"/>
      <c r="AH8" s="3"/>
      <c r="AI8" s="3"/>
      <c r="AJ8" s="3"/>
      <c r="AK8" s="3"/>
      <c r="AL8" s="3"/>
      <c r="AM8" s="3"/>
      <c r="AN8" s="3"/>
      <c r="AO8" s="3"/>
      <c r="AP8" s="3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52">
        <f t="shared" si="0"/>
        <v>26</v>
      </c>
      <c r="BO8" s="152">
        <f t="array" ref="BO8">IF(ROW()&gt;SUM(N(BN$1:BN$14&lt;&gt;0)),"",INDEX(BN$1:BN$14,SMALL(IF(BN$1:BN$14&lt;&gt;0,ROW($1:$14)),ROW())))</f>
        <v>30</v>
      </c>
      <c r="BP8" s="12"/>
      <c r="BR8" s="319" t="s">
        <v>36</v>
      </c>
      <c r="BS8" s="320" t="s">
        <v>23</v>
      </c>
      <c r="BT8" s="320" t="s">
        <v>23</v>
      </c>
      <c r="BU8" s="322" t="s">
        <v>23</v>
      </c>
      <c r="BV8" s="322" t="s">
        <v>23</v>
      </c>
      <c r="BW8" s="320" t="s">
        <v>23</v>
      </c>
      <c r="BX8" s="320" t="s">
        <v>23</v>
      </c>
      <c r="BY8" s="322" t="s">
        <v>23</v>
      </c>
      <c r="BZ8" s="322" t="s">
        <v>23</v>
      </c>
      <c r="CA8" s="323" t="s">
        <v>23</v>
      </c>
      <c r="CB8" s="322" t="s">
        <v>23</v>
      </c>
      <c r="CC8" s="320" t="s">
        <v>23</v>
      </c>
      <c r="CD8" s="320" t="s">
        <v>23</v>
      </c>
      <c r="CE8" s="321"/>
      <c r="CF8" s="327" t="s">
        <v>23</v>
      </c>
      <c r="CG8" s="325" t="s">
        <v>37</v>
      </c>
      <c r="CJ8" s="317"/>
      <c r="CK8" s="19"/>
    </row>
    <row r="9" spans="2:89" s="9" customFormat="1">
      <c r="B9" s="42" t="s">
        <v>38</v>
      </c>
      <c r="C9" s="384"/>
      <c r="D9" s="420"/>
      <c r="E9" s="420"/>
      <c r="F9" s="420"/>
      <c r="G9" s="420"/>
      <c r="H9" s="420"/>
      <c r="I9" s="420"/>
      <c r="J9" s="420"/>
      <c r="K9" s="29"/>
      <c r="L9" s="385" t="s">
        <v>39</v>
      </c>
      <c r="M9" s="44"/>
      <c r="N9" s="45" t="s">
        <v>40</v>
      </c>
      <c r="O9" s="42" t="s">
        <v>41</v>
      </c>
      <c r="P9" s="2"/>
      <c r="Y9" s="3"/>
      <c r="Z9" s="3"/>
      <c r="AA9" s="3"/>
      <c r="AB9" s="3"/>
      <c r="AC9" s="3"/>
      <c r="AD9" s="3"/>
      <c r="AE9" s="3"/>
      <c r="AF9" s="2"/>
      <c r="AG9" s="3"/>
      <c r="AH9" s="3"/>
      <c r="AI9" s="3"/>
      <c r="AJ9" s="3"/>
      <c r="AK9" s="3"/>
      <c r="AL9" s="3"/>
      <c r="AM9" s="3"/>
      <c r="AN9" s="3"/>
      <c r="AO9" s="3"/>
      <c r="AP9" s="3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52">
        <f t="shared" si="0"/>
        <v>0</v>
      </c>
      <c r="BO9" s="152">
        <f t="array" ref="BO9">IF(ROW()&gt;SUM(N(BN$1:BN$14&lt;&gt;0)),"",INDEX(BN$1:BN$14,SMALL(IF(BN$1:BN$14&lt;&gt;0,ROW($1:$14)),ROW())))</f>
        <v>34</v>
      </c>
      <c r="BP9" s="12"/>
      <c r="CF9" s="321"/>
      <c r="CG9" s="183"/>
      <c r="CH9" s="183"/>
      <c r="CI9" s="183"/>
      <c r="CJ9" s="183"/>
      <c r="CK9" s="19"/>
    </row>
    <row r="10" spans="2:89" s="9" customFormat="1" ht="18" customHeight="1">
      <c r="B10" s="379"/>
      <c r="C10" s="380"/>
      <c r="D10" s="421"/>
      <c r="E10" s="421"/>
      <c r="F10" s="421"/>
      <c r="G10" s="421"/>
      <c r="H10" s="421"/>
      <c r="I10" s="421"/>
      <c r="J10" s="421"/>
      <c r="K10" s="40"/>
      <c r="L10" s="428"/>
      <c r="M10" s="429"/>
      <c r="N10" s="271"/>
      <c r="O10" s="381"/>
      <c r="P10" s="2"/>
      <c r="Q10" s="39" t="s">
        <v>42</v>
      </c>
      <c r="Y10" s="3"/>
      <c r="Z10" s="3"/>
      <c r="AA10" s="3"/>
      <c r="AB10" s="3"/>
      <c r="AC10" s="3"/>
      <c r="AD10" s="3"/>
      <c r="AE10" s="3"/>
      <c r="AF10" s="2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52">
        <f t="shared" si="0"/>
        <v>30</v>
      </c>
      <c r="BO10" s="152">
        <f t="array" ref="BO10">IF(ROW()&gt;SUM(N(BN$1:BN$14&lt;&gt;0)),"",INDEX(BN$1:BN$14,SMALL(IF(BN$1:BN$14&lt;&gt;0,ROW($1:$14)),ROW())))</f>
        <v>40</v>
      </c>
      <c r="BP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9"/>
      <c r="CE10" s="19"/>
      <c r="CF10" s="19"/>
      <c r="CG10" s="19"/>
      <c r="CH10" s="19"/>
      <c r="CI10" s="19"/>
      <c r="CJ10" s="19"/>
      <c r="CK10" s="19"/>
    </row>
    <row r="11" spans="2:89" s="9" customFormat="1" ht="15" customHeight="1">
      <c r="B11" s="166" t="s">
        <v>43</v>
      </c>
      <c r="C11" s="384"/>
      <c r="D11" s="420"/>
      <c r="E11" s="420"/>
      <c r="F11" s="420"/>
      <c r="G11" s="420"/>
      <c r="H11" s="420"/>
      <c r="I11" s="420"/>
      <c r="J11" s="420"/>
      <c r="K11" s="29"/>
      <c r="L11" s="385" t="s">
        <v>44</v>
      </c>
      <c r="M11" s="430"/>
      <c r="N11" s="430"/>
      <c r="O11" s="430"/>
      <c r="P11" s="2"/>
      <c r="Y11" s="3"/>
      <c r="Z11" s="3"/>
      <c r="AA11" s="3"/>
      <c r="AB11" s="3"/>
      <c r="AC11" s="3"/>
      <c r="AD11" s="3"/>
      <c r="AE11" s="3"/>
      <c r="AF11" s="2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52">
        <f t="shared" si="0"/>
        <v>0</v>
      </c>
      <c r="BO11" s="152" t="str">
        <f t="array" ref="BO11">IF(ROW()&gt;SUM(N(BN$1:BN$14&lt;&gt;0)),"",INDEX(BN$1:BN$14,SMALL(IF(BN$1:BN$14&lt;&gt;0,ROW($1:$14)),ROW())))</f>
        <v/>
      </c>
      <c r="BP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9"/>
      <c r="CE11" s="19"/>
      <c r="CF11" s="19"/>
      <c r="CG11" s="19"/>
      <c r="CH11" s="19"/>
      <c r="CI11" s="19"/>
      <c r="CJ11" s="19"/>
      <c r="CK11" s="19"/>
    </row>
    <row r="12" spans="2:89" s="9" customFormat="1" ht="15.75" customHeight="1">
      <c r="B12" s="379"/>
      <c r="C12" s="380"/>
      <c r="D12" s="421"/>
      <c r="E12" s="421"/>
      <c r="F12" s="421"/>
      <c r="G12" s="421"/>
      <c r="H12" s="421"/>
      <c r="I12" s="421"/>
      <c r="J12" s="421"/>
      <c r="K12" s="29"/>
      <c r="L12" s="383"/>
      <c r="M12" s="431"/>
      <c r="N12" s="431"/>
      <c r="O12" s="431"/>
      <c r="P12" s="2"/>
      <c r="Q12" s="39" t="s">
        <v>45</v>
      </c>
      <c r="R12" s="2"/>
      <c r="S12" s="15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2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52">
        <f t="shared" si="0"/>
        <v>34</v>
      </c>
      <c r="BO12" s="152" t="str">
        <f t="array" ref="BO12">IF(ROW()&gt;SUM(N(BN$1:BN$14&lt;&gt;0)),"",INDEX(BN$1:BN$14,SMALL(IF(BN$1:BN$14&lt;&gt;0,ROW($1:$14)),ROW())))</f>
        <v/>
      </c>
      <c r="BP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9"/>
      <c r="CE12" s="19"/>
      <c r="CF12" s="19"/>
      <c r="CG12" s="19"/>
      <c r="CH12" s="19"/>
      <c r="CI12" s="19"/>
      <c r="CJ12" s="19"/>
      <c r="CK12" s="19"/>
    </row>
    <row r="13" spans="2:89" s="9" customFormat="1" ht="19.5" customHeight="1">
      <c r="B13" s="10"/>
      <c r="C13" s="7"/>
      <c r="D13" s="49"/>
      <c r="E13" s="49"/>
      <c r="F13" s="49"/>
      <c r="G13" s="49"/>
      <c r="H13" s="49"/>
      <c r="I13" s="49"/>
      <c r="J13" s="49"/>
      <c r="K13" s="32"/>
      <c r="L13" s="349" t="s">
        <v>46</v>
      </c>
      <c r="M13" s="50"/>
      <c r="N13" s="50"/>
      <c r="O13" s="50"/>
      <c r="P13" s="7"/>
      <c r="Q13" s="340" t="s">
        <v>47</v>
      </c>
      <c r="R13" s="7"/>
      <c r="S13"/>
      <c r="AF13" s="7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52">
        <f t="shared" si="0"/>
        <v>40</v>
      </c>
      <c r="BO13" s="152" t="str">
        <f t="array" ref="BO13">IF(ROW()&gt;SUM(N(BN$1:BN$14&lt;&gt;0)),"",INDEX(BN$1:BN$14,SMALL(IF(BN$1:BN$14&lt;&gt;0,ROW($1:$14)),ROW())))</f>
        <v/>
      </c>
      <c r="BP13" s="19"/>
      <c r="BQ13" s="19"/>
      <c r="BR13" s="12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</row>
    <row r="14" spans="2:89" s="9" customFormat="1" ht="15.75" customHeight="1">
      <c r="B14" s="28" t="s">
        <v>48</v>
      </c>
      <c r="C14" s="7"/>
      <c r="D14" s="49"/>
      <c r="E14" s="49"/>
      <c r="F14" s="49"/>
      <c r="G14" s="49"/>
      <c r="H14" s="49"/>
      <c r="I14" s="49"/>
      <c r="J14" s="49"/>
      <c r="K14" s="32"/>
      <c r="L14" s="385" t="s">
        <v>49</v>
      </c>
      <c r="M14" s="386"/>
      <c r="N14" s="386"/>
      <c r="O14" s="386"/>
      <c r="P14" s="7"/>
      <c r="Q14" s="33"/>
      <c r="R14" s="7"/>
      <c r="S14"/>
      <c r="AF14" s="7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53">
        <f t="shared" si="0"/>
        <v>0</v>
      </c>
      <c r="BO14" s="153" t="str">
        <f t="array" ref="BO14">IF(ROW()&gt;SUM(N(BN$1:BN$14&lt;&gt;0)),"",INDEX(BN$1:BN$14,SMALL(IF(BN$1:BN$14&lt;&gt;0,ROW($1:$14)),ROW())))</f>
        <v/>
      </c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</row>
    <row r="15" spans="2:89" s="9" customFormat="1" ht="6.75" customHeight="1">
      <c r="B15" s="28"/>
      <c r="C15" s="7"/>
      <c r="D15" s="49"/>
      <c r="E15" s="49"/>
      <c r="F15" s="49"/>
      <c r="G15" s="49"/>
      <c r="H15" s="49"/>
      <c r="I15" s="49"/>
      <c r="J15" s="49"/>
      <c r="K15" s="32"/>
      <c r="M15" s="50"/>
      <c r="N15" s="50"/>
      <c r="O15" s="50"/>
      <c r="P15" s="7"/>
      <c r="Q15" s="33"/>
      <c r="R15" s="7"/>
      <c r="S15"/>
      <c r="AF15" s="7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35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</row>
    <row r="16" spans="2:89" s="9" customFormat="1" ht="15.75" customHeight="1">
      <c r="B16" s="36" t="s">
        <v>50</v>
      </c>
      <c r="C16" s="7"/>
      <c r="D16" s="7"/>
      <c r="E16" s="49"/>
      <c r="F16" s="49"/>
      <c r="G16" s="36" t="s">
        <v>51</v>
      </c>
      <c r="H16" s="30"/>
      <c r="I16" s="7"/>
      <c r="J16" s="49"/>
      <c r="K16" s="32"/>
      <c r="L16" s="434"/>
      <c r="M16" s="434"/>
      <c r="N16" s="434"/>
      <c r="O16" s="434"/>
      <c r="P16" s="7"/>
      <c r="Q16" s="33"/>
      <c r="R16" s="7"/>
      <c r="S16"/>
      <c r="AF16" s="7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35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</row>
    <row r="17" spans="2:89" s="9" customFormat="1" ht="21.75" customHeight="1">
      <c r="B17" s="425" t="s">
        <v>52</v>
      </c>
      <c r="C17" s="426"/>
      <c r="D17" s="427"/>
      <c r="E17" s="34"/>
      <c r="F17" s="34"/>
      <c r="G17" s="444" t="s">
        <v>53</v>
      </c>
      <c r="H17" s="445"/>
      <c r="I17" s="445"/>
      <c r="J17" s="446"/>
      <c r="K17" s="32"/>
      <c r="L17" s="434"/>
      <c r="M17" s="434"/>
      <c r="N17" s="434"/>
      <c r="O17" s="434"/>
      <c r="P17" s="7"/>
      <c r="Q17" s="33"/>
      <c r="R17" s="7"/>
      <c r="S17"/>
      <c r="W17" s="20"/>
      <c r="AF17" s="7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</row>
    <row r="18" spans="2:89" s="9" customFormat="1" ht="16.5" customHeight="1">
      <c r="B18" s="51"/>
      <c r="C18" s="51"/>
      <c r="D18" s="51"/>
      <c r="G18" s="51"/>
      <c r="H18" s="51"/>
      <c r="I18" s="51"/>
      <c r="J18" s="49"/>
      <c r="K18" s="32"/>
      <c r="L18" s="435"/>
      <c r="M18" s="435"/>
      <c r="N18" s="435"/>
      <c r="O18" s="435"/>
      <c r="P18" s="7"/>
      <c r="Q18" s="33"/>
      <c r="R18" s="7"/>
      <c r="S18"/>
      <c r="AF18" s="7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</row>
    <row r="19" spans="2:89" s="9" customFormat="1" ht="11.25" customHeight="1">
      <c r="B19" s="22"/>
      <c r="C19" s="23"/>
      <c r="D19" s="23"/>
      <c r="E19" s="23"/>
      <c r="F19" s="23"/>
      <c r="G19" s="23"/>
      <c r="H19" s="24"/>
      <c r="I19" s="24"/>
      <c r="J19" s="24"/>
      <c r="K19" s="24"/>
      <c r="L19" s="22"/>
      <c r="M19" s="25"/>
      <c r="N19" s="25"/>
      <c r="O19" s="25"/>
      <c r="P19" s="2"/>
      <c r="Q19" s="2"/>
      <c r="R19" s="2"/>
      <c r="S19" s="2"/>
      <c r="T19" s="3"/>
      <c r="U19" s="3"/>
      <c r="V19" s="3"/>
      <c r="W19" s="2"/>
      <c r="X19" s="2"/>
      <c r="Y19" s="2"/>
      <c r="Z19" s="2"/>
      <c r="AA19" s="2"/>
      <c r="AB19" s="3"/>
      <c r="AC19" s="3"/>
      <c r="AD19" s="3"/>
      <c r="AE19" s="3"/>
      <c r="AF19" s="2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9" t="s">
        <v>54</v>
      </c>
      <c r="BM19" s="19" t="s">
        <v>55</v>
      </c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9"/>
      <c r="CE19" s="19"/>
      <c r="CF19" s="19"/>
      <c r="CG19" s="19"/>
      <c r="CH19" s="19"/>
      <c r="CI19" s="19"/>
      <c r="CJ19" s="19"/>
      <c r="CK19" s="19"/>
    </row>
    <row r="20" spans="2:89" s="9" customFormat="1" ht="15.75" customHeight="1">
      <c r="B20" s="387" t="s">
        <v>56</v>
      </c>
      <c r="C20" s="53" t="s">
        <v>57</v>
      </c>
      <c r="D20" s="53" t="s">
        <v>58</v>
      </c>
      <c r="E20" s="53" t="s">
        <v>59</v>
      </c>
      <c r="F20" s="170" t="s">
        <v>57</v>
      </c>
      <c r="G20" s="422" t="s">
        <v>60</v>
      </c>
      <c r="H20" s="423"/>
      <c r="I20" s="423"/>
      <c r="J20" s="424"/>
      <c r="K20" s="422" t="s">
        <v>61</v>
      </c>
      <c r="L20" s="424"/>
      <c r="M20" s="387" t="s">
        <v>62</v>
      </c>
      <c r="N20" s="53" t="s">
        <v>62</v>
      </c>
      <c r="O20" s="56" t="s">
        <v>63</v>
      </c>
      <c r="P20" s="2"/>
      <c r="Q20" s="453" t="str">
        <f>IF(OR(BQ32=1,BR32=1),IF(AND(BP32=1),"Les coupleurs INOX et/ou l'acier INOX pour d25,d32 et d40 ne sont pas de stock, délai de livraison plus long. PRIERE DE NOUS CONTACTER.",""),"")</f>
        <v/>
      </c>
      <c r="R20" s="453"/>
      <c r="S20" s="453"/>
      <c r="T20" s="45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2"/>
      <c r="AG20" s="3"/>
      <c r="AH20" s="3"/>
      <c r="AI20" s="3"/>
      <c r="AK20" s="388"/>
      <c r="AL20" s="450" t="s">
        <v>64</v>
      </c>
      <c r="AM20" s="452"/>
      <c r="AN20" s="450" t="s">
        <v>65</v>
      </c>
      <c r="AO20" s="451"/>
      <c r="AP20" s="452"/>
      <c r="AQ20" s="451" t="s">
        <v>66</v>
      </c>
      <c r="AR20" s="452"/>
      <c r="AS20" s="12" t="s">
        <v>67</v>
      </c>
      <c r="AT20" s="111" t="s">
        <v>68</v>
      </c>
      <c r="AU20" s="111" t="s">
        <v>69</v>
      </c>
      <c r="AV20" s="111"/>
      <c r="AW20" s="110">
        <v>12</v>
      </c>
      <c r="AX20" s="110">
        <v>14</v>
      </c>
      <c r="AY20" s="110">
        <v>16</v>
      </c>
      <c r="AZ20" s="110">
        <v>18</v>
      </c>
      <c r="BA20" s="110">
        <v>20</v>
      </c>
      <c r="BB20" s="110">
        <v>22</v>
      </c>
      <c r="BC20" s="110">
        <v>26</v>
      </c>
      <c r="BD20" s="110">
        <v>30</v>
      </c>
      <c r="BE20" s="110">
        <v>34</v>
      </c>
      <c r="BF20" s="110">
        <v>40</v>
      </c>
      <c r="BG20" s="12"/>
      <c r="BH20" s="12"/>
      <c r="BI20" s="12"/>
      <c r="BJ20" s="12" t="s">
        <v>70</v>
      </c>
      <c r="BK20" s="12"/>
      <c r="BL20" s="12" t="s">
        <v>71</v>
      </c>
      <c r="BM20" s="12" t="s">
        <v>71</v>
      </c>
      <c r="BN20" s="12" t="s">
        <v>72</v>
      </c>
      <c r="BO20" s="19"/>
      <c r="BP20" s="19" t="s">
        <v>73</v>
      </c>
      <c r="BQ20" s="12" t="s">
        <v>74</v>
      </c>
      <c r="BR20" s="12" t="s">
        <v>75</v>
      </c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9"/>
      <c r="CE20" s="19"/>
      <c r="CF20" s="19"/>
      <c r="CG20" s="19"/>
      <c r="CH20" s="19"/>
      <c r="CI20" s="19"/>
      <c r="CJ20" s="19"/>
      <c r="CK20" s="19"/>
    </row>
    <row r="21" spans="2:89" s="9" customFormat="1" ht="15" customHeight="1">
      <c r="B21" s="387"/>
      <c r="C21" s="53" t="s">
        <v>76</v>
      </c>
      <c r="D21" s="53" t="s">
        <v>77</v>
      </c>
      <c r="E21" s="53" t="s">
        <v>78</v>
      </c>
      <c r="F21" s="170" t="s">
        <v>79</v>
      </c>
      <c r="G21" s="55" t="s">
        <v>80</v>
      </c>
      <c r="H21" s="53" t="s">
        <v>81</v>
      </c>
      <c r="I21" s="53" t="s">
        <v>82</v>
      </c>
      <c r="J21" s="54" t="s">
        <v>83</v>
      </c>
      <c r="K21" s="389" t="s">
        <v>84</v>
      </c>
      <c r="L21" s="26" t="s">
        <v>85</v>
      </c>
      <c r="M21" s="387" t="s">
        <v>86</v>
      </c>
      <c r="N21" s="53" t="s">
        <v>87</v>
      </c>
      <c r="O21" s="56" t="s">
        <v>88</v>
      </c>
      <c r="P21" s="2"/>
      <c r="Q21" s="453"/>
      <c r="R21" s="453"/>
      <c r="S21" s="453"/>
      <c r="T21" s="453"/>
      <c r="U21" s="3"/>
      <c r="V21" s="3"/>
      <c r="W21" s="52"/>
      <c r="X21" s="52"/>
      <c r="Y21" s="52"/>
      <c r="Z21" s="52"/>
      <c r="AA21" s="52"/>
      <c r="AB21" s="52"/>
      <c r="AC21" s="52"/>
      <c r="AD21" s="52"/>
      <c r="AE21" s="52"/>
      <c r="AF21" s="2"/>
      <c r="AG21" s="3"/>
      <c r="AH21" s="3"/>
      <c r="AI21" s="2" t="s">
        <v>89</v>
      </c>
      <c r="AJ21" s="35" t="s">
        <v>84</v>
      </c>
      <c r="AK21" s="35" t="s">
        <v>85</v>
      </c>
      <c r="AL21" s="106" t="s">
        <v>84</v>
      </c>
      <c r="AM21" s="390" t="s">
        <v>85</v>
      </c>
      <c r="AN21" s="35" t="s">
        <v>89</v>
      </c>
      <c r="AO21" s="35" t="s">
        <v>84</v>
      </c>
      <c r="AP21" s="390" t="s">
        <v>85</v>
      </c>
      <c r="AQ21" s="35" t="s">
        <v>84</v>
      </c>
      <c r="AR21" s="390" t="s">
        <v>85</v>
      </c>
      <c r="AS21" s="12"/>
      <c r="AT21" s="112"/>
      <c r="AU21" s="112"/>
      <c r="AV21" s="112"/>
      <c r="AW21" s="12">
        <v>16</v>
      </c>
      <c r="AX21" s="12">
        <v>18</v>
      </c>
      <c r="AY21" s="12">
        <v>20</v>
      </c>
      <c r="AZ21" s="12">
        <v>22</v>
      </c>
      <c r="BA21" s="12">
        <v>24</v>
      </c>
      <c r="BB21" s="12">
        <v>34</v>
      </c>
      <c r="BC21" s="12">
        <v>39</v>
      </c>
      <c r="BD21" s="12">
        <v>45</v>
      </c>
      <c r="BE21" s="12">
        <v>52</v>
      </c>
      <c r="BF21" s="12">
        <v>64</v>
      </c>
      <c r="BG21" s="12"/>
      <c r="BH21" s="12"/>
      <c r="BI21" s="296" t="s">
        <v>90</v>
      </c>
      <c r="BJ21" s="174" t="s">
        <v>91</v>
      </c>
      <c r="BK21" s="297" t="s">
        <v>92</v>
      </c>
      <c r="BL21" s="329" t="s">
        <v>93</v>
      </c>
      <c r="BM21" s="329" t="s">
        <v>93</v>
      </c>
      <c r="BN21" s="12" t="s">
        <v>94</v>
      </c>
      <c r="BO21" s="12"/>
      <c r="BP21" s="12" t="s">
        <v>36</v>
      </c>
      <c r="BQ21" s="12" t="s">
        <v>36</v>
      </c>
      <c r="BR21" s="12" t="s">
        <v>36</v>
      </c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9"/>
      <c r="CE21" s="19"/>
      <c r="CF21" s="19"/>
      <c r="CG21" s="19"/>
      <c r="CH21" s="19"/>
      <c r="CI21" s="19"/>
      <c r="CJ21" s="19"/>
      <c r="CK21" s="19"/>
    </row>
    <row r="22" spans="2:89" s="9" customFormat="1" ht="46.5" customHeight="1">
      <c r="B22" s="272"/>
      <c r="C22" s="273"/>
      <c r="D22" s="274"/>
      <c r="E22" s="275"/>
      <c r="F22" s="172">
        <f t="shared" ref="F22:F31" si="1">IF(D22="",0,IF(OR(E22="HNL BLS-100",E22="HNL LCE-100",E22="HNL BLS-150",E22="HNL LCE-150",E22="HNL BLS-200",E22="HNL LCE-200",E22="SNL BLS-100",E22="SNL BLS-150",E22="SNL BLS-200"),AS22,0))</f>
        <v>0</v>
      </c>
      <c r="G22" s="276"/>
      <c r="H22" s="277"/>
      <c r="I22" s="277"/>
      <c r="J22" s="278"/>
      <c r="K22" s="279"/>
      <c r="L22" s="280"/>
      <c r="M22" s="113" t="str">
        <f t="shared" ref="M22:M31" si="2">IF(OR(AH22=0,D22=""),"",(H22+I22+J22+AT22+AU22)/100)</f>
        <v/>
      </c>
      <c r="N22" s="162" t="str">
        <f>IF(OR(AH22=0,D22=""),"",M22*C22)</f>
        <v/>
      </c>
      <c r="O22" s="164" t="str">
        <f>IF(OR(AH22=0,D22=""),"",PI()*D22^2/4*N22*7.85/1000)</f>
        <v/>
      </c>
      <c r="P22" s="27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7" t="str">
        <f t="shared" ref="AF22:AF31" si="3">IF(COUNTIF($V$209:$V$222,$D22)&gt;0,"Falsch","Wahr")</f>
        <v>Falsch</v>
      </c>
      <c r="AG22" s="37"/>
      <c r="AH22" s="37">
        <f>IF(AF22="wahr",0,1)</f>
        <v>1</v>
      </c>
      <c r="AI22" s="37" t="str">
        <f>MID(E22,1,10)</f>
        <v/>
      </c>
      <c r="AJ22" s="37" t="str">
        <f>MID(K22,1,4)</f>
        <v/>
      </c>
      <c r="AK22" s="37" t="str">
        <f t="shared" ref="AK22:AK31" si="4">MID(L22,1,4)</f>
        <v/>
      </c>
      <c r="AL22" s="107">
        <f t="shared" ref="AL22:AL31" si="5">IF(OR(K22="Aucune",K22="EHd2",K22=""),0,(C22))</f>
        <v>0</v>
      </c>
      <c r="AM22" s="391">
        <f t="shared" ref="AM22:AM31" si="6">IF(OR(L22="Aucune",L22="EHd2",L22=""),0,(C22))</f>
        <v>0</v>
      </c>
      <c r="AN22" s="37">
        <f>IF(OR(AI22="coupleur X",AI22="SD",AI22="LER"),(C22),0)</f>
        <v>0</v>
      </c>
      <c r="AO22" s="37">
        <f>IF(OR(AJ22="BLS1",AJ22="LCE2"),(C22),0)</f>
        <v>0</v>
      </c>
      <c r="AP22" s="391">
        <f>IF(OR(AK22="BLS1",AK22="LCE2"),(C22),0)</f>
        <v>0</v>
      </c>
      <c r="AQ22" s="37">
        <f>IF(OR(AJ22="E",AJ22="CT",AJ22="E sp",AJ22="CT s"),(C22),0)</f>
        <v>0</v>
      </c>
      <c r="AR22" s="391">
        <f>IF(OR(AK22="E",AK22="CT",AK22="E sp",AK22="CT s"),(C22),0)</f>
        <v>0</v>
      </c>
      <c r="AS22" s="112">
        <f>IF(BN22=0,BJ22,BJ22*BN22)</f>
        <v>0</v>
      </c>
      <c r="AT22" s="112">
        <f t="shared" ref="AT22:AT31" si="7">IF(AND(K22="ehd2",(H22+I22+J22)&lt;&gt;0),(HLOOKUP(D22,$AW$20:$BG$21,2)),0)</f>
        <v>0</v>
      </c>
      <c r="AU22" s="112">
        <f t="shared" ref="AU22:AU31" si="8">IF(AND(L22="ehd2",(H22+I22+J22&lt;&gt;0)),HLOOKUP(D22,$AW$20:$BG$21,2),0)</f>
        <v>0</v>
      </c>
      <c r="AV22" s="1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330">
        <f t="shared" ref="BI22:BI31" si="9">IF(OR(E22="HNL BLS-100",E22="HNL BLS-150",E22="HNL BLS-200",E22="HNL LCE-100",E22="HNL LCE-150",E22="HNL LCE-200",E22="SNL BLS-100",E22="SNL BLS-150",E22="SNL BLS-200",E22="SNL LCE-100",E22="SNL LCE-150",E22="SNL LCE-200"),C22,0)</f>
        <v>0</v>
      </c>
      <c r="BJ22" s="112">
        <f>ROUNDUP(IF(BK22=0,BI22,IF(OR(E22="HNL BLS-100",E22="HNL LCE-100",E22="SNL BLS-100"),BI22/12,IF(OR(E22="HNL BLS-150",E22="HNL LCE-150",E22="SNL BLS-150"),BI22/8,IF(OR(E22="HNL BLS-200",E22="HNL LCE-200",E22="SNL BLS-200"),BI22/6)))),0)</f>
        <v>0</v>
      </c>
      <c r="BK22" s="336">
        <f t="shared" ref="BK22:BK31" si="10">IF(OR(M22="",M22=0),0,1)</f>
        <v>0</v>
      </c>
      <c r="BL22" s="112">
        <f t="shared" ref="BL22:BL31" si="11">IF(OR(K22="BLS1",K22="LCE1"),1,0)</f>
        <v>0</v>
      </c>
      <c r="BM22" s="112">
        <f t="shared" ref="BM22:BM31" si="12">IF(OR(L22="BLS1",L22="LCE1"),1,0)</f>
        <v>0</v>
      </c>
      <c r="BN22" s="112">
        <f>SUM(BL22:BM22)</f>
        <v>0</v>
      </c>
      <c r="BO22" s="331"/>
      <c r="BP22" s="332">
        <f t="shared" ref="BP22:BP31" si="13">IF(OR(D22=25,D22=32,D22=40),1,0)</f>
        <v>0</v>
      </c>
      <c r="BQ22" s="333">
        <f>IF($G$17="INOX",1,0)</f>
        <v>0</v>
      </c>
      <c r="BR22" s="334">
        <f>IF(OR($B$17="Top12",$B$17="ACIGRIP 362",$B$17="ACIGRIP 462",$B$17="1.4xxx"),1,0)</f>
        <v>0</v>
      </c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9"/>
      <c r="CE22" s="19"/>
      <c r="CF22" s="19"/>
      <c r="CG22" s="19"/>
      <c r="CH22" s="19"/>
      <c r="CI22" s="19"/>
      <c r="CJ22" s="19"/>
      <c r="CK22" s="19"/>
    </row>
    <row r="23" spans="2:89" s="9" customFormat="1" ht="46.5" customHeight="1">
      <c r="B23" s="272"/>
      <c r="C23" s="273"/>
      <c r="D23" s="274"/>
      <c r="E23" s="275"/>
      <c r="F23" s="172">
        <f t="shared" si="1"/>
        <v>0</v>
      </c>
      <c r="G23" s="276"/>
      <c r="H23" s="277"/>
      <c r="I23" s="277"/>
      <c r="J23" s="278"/>
      <c r="K23" s="279"/>
      <c r="L23" s="280"/>
      <c r="M23" s="113" t="str">
        <f t="shared" si="2"/>
        <v/>
      </c>
      <c r="N23" s="162" t="str">
        <f t="shared" ref="N23:N30" si="14">IF(OR(AH23=0,D23=""),"",M23*C23)</f>
        <v/>
      </c>
      <c r="O23" s="164" t="str">
        <f t="shared" ref="O23:O30" si="15">IF(OR(AH23=0,D23=""),"",PI()*D23^2/4*N23*7.85/1000)</f>
        <v/>
      </c>
      <c r="P23" s="27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7" t="str">
        <f t="shared" si="3"/>
        <v>Falsch</v>
      </c>
      <c r="AG23" s="37"/>
      <c r="AH23" s="37">
        <f t="shared" ref="AH23:AH31" si="16">IF(AF23="wahr",0,1)</f>
        <v>1</v>
      </c>
      <c r="AI23" s="37" t="str">
        <f t="shared" ref="AI23:AI31" si="17">MID(E23,1,10)</f>
        <v/>
      </c>
      <c r="AJ23" s="37" t="str">
        <f t="shared" ref="AJ23:AJ31" si="18">MID(K23,1,4)</f>
        <v/>
      </c>
      <c r="AK23" s="37" t="str">
        <f t="shared" si="4"/>
        <v/>
      </c>
      <c r="AL23" s="107">
        <f t="shared" si="5"/>
        <v>0</v>
      </c>
      <c r="AM23" s="391">
        <f t="shared" si="6"/>
        <v>0</v>
      </c>
      <c r="AN23" s="37">
        <f t="shared" ref="AN23:AN31" si="19">IF(OR(AI23="coupleur X",AI23="SD",AI23="LER"),(C23),0)</f>
        <v>0</v>
      </c>
      <c r="AO23" s="37">
        <f t="shared" ref="AO23:AO31" si="20">IF(OR(AJ23="BLS1",AJ23="LCE2"),(C23),0)</f>
        <v>0</v>
      </c>
      <c r="AP23" s="391">
        <f t="shared" ref="AP23:AP31" si="21">IF(OR(AK23="BLS1",AK23="LCE2"),(C23),0)</f>
        <v>0</v>
      </c>
      <c r="AQ23" s="37">
        <f t="shared" ref="AQ23:AQ31" si="22">IF(OR(AJ23="E",AJ23="CT",AJ23="E sp",AJ23="CT s"),(C23),0)</f>
        <v>0</v>
      </c>
      <c r="AR23" s="391">
        <f t="shared" ref="AR23:AR31" si="23">IF(OR(AK23="E",AK23="CT",AK23="E sp",AK23="CT s"),(C23),0)</f>
        <v>0</v>
      </c>
      <c r="AS23" s="112">
        <f t="shared" ref="AS23:AS31" si="24">IF(BN23=0,BJ23,BJ23*BN23)</f>
        <v>0</v>
      </c>
      <c r="AT23" s="112">
        <f t="shared" si="7"/>
        <v>0</v>
      </c>
      <c r="AU23" s="112">
        <f t="shared" si="8"/>
        <v>0</v>
      </c>
      <c r="AV23" s="1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330">
        <f t="shared" si="9"/>
        <v>0</v>
      </c>
      <c r="BJ23" s="112">
        <f t="shared" ref="BJ23:BJ31" si="25">ROUNDUP(IF(BK23=0,BI23,IF(OR(E23="HNL BLS-100",E23="HNL LCE-100",E23="SNL BLS-100",E23="SNL LCE-100"),BI23/12,IF(OR(E23="HNL BLS-150",E23="HNL LCE-150",E23="SNL BLS-150",E23="SNL LCE-150"),BI23/8,IF(OR(E23="HNL BLS-200",E23="HNL LCE-200",E23="SNL BLS-200",E23="SNL LCE-200"),BI23/6)))),0)</f>
        <v>0</v>
      </c>
      <c r="BK23" s="336">
        <f t="shared" si="10"/>
        <v>0</v>
      </c>
      <c r="BL23" s="112">
        <f t="shared" si="11"/>
        <v>0</v>
      </c>
      <c r="BM23" s="112">
        <f t="shared" si="12"/>
        <v>0</v>
      </c>
      <c r="BN23" s="112">
        <f>SUM(BL23:BM23)</f>
        <v>0</v>
      </c>
      <c r="BO23" s="331"/>
      <c r="BP23" s="335">
        <f t="shared" si="13"/>
        <v>0</v>
      </c>
      <c r="BQ23" s="112">
        <f t="shared" ref="BQ23:BQ31" si="26">IF($G$17="INOX",1,0)</f>
        <v>0</v>
      </c>
      <c r="BR23" s="336">
        <f t="shared" ref="BR23:BR31" si="27">IF(OR($B$17="Top12",$B$17="ACIGRIP 362",$B$17="ACIGRIP 462",$B$17="1.4xxx"),1,0)</f>
        <v>0</v>
      </c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9"/>
      <c r="CE23" s="19"/>
      <c r="CF23" s="19"/>
      <c r="CG23" s="19"/>
      <c r="CH23" s="19"/>
      <c r="CI23" s="19"/>
      <c r="CJ23" s="19"/>
      <c r="CK23" s="19"/>
    </row>
    <row r="24" spans="2:89" s="9" customFormat="1" ht="46.5" customHeight="1">
      <c r="B24" s="272"/>
      <c r="C24" s="273"/>
      <c r="D24" s="274"/>
      <c r="E24" s="275"/>
      <c r="F24" s="172">
        <f t="shared" si="1"/>
        <v>0</v>
      </c>
      <c r="G24" s="276"/>
      <c r="H24" s="277"/>
      <c r="I24" s="277"/>
      <c r="J24" s="278"/>
      <c r="K24" s="279"/>
      <c r="L24" s="280"/>
      <c r="M24" s="113" t="str">
        <f t="shared" si="2"/>
        <v/>
      </c>
      <c r="N24" s="162" t="str">
        <f t="shared" si="14"/>
        <v/>
      </c>
      <c r="O24" s="164" t="str">
        <f t="shared" si="15"/>
        <v/>
      </c>
      <c r="P24" s="27"/>
      <c r="Q24" s="441"/>
      <c r="R24" s="441"/>
      <c r="S24" s="441"/>
      <c r="T24" s="441"/>
      <c r="U24" s="441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7" t="str">
        <f t="shared" si="3"/>
        <v>Falsch</v>
      </c>
      <c r="AG24" s="37"/>
      <c r="AH24" s="37">
        <f t="shared" si="16"/>
        <v>1</v>
      </c>
      <c r="AI24" s="37" t="str">
        <f t="shared" si="17"/>
        <v/>
      </c>
      <c r="AJ24" s="37" t="str">
        <f t="shared" si="18"/>
        <v/>
      </c>
      <c r="AK24" s="37" t="str">
        <f t="shared" si="4"/>
        <v/>
      </c>
      <c r="AL24" s="107">
        <f t="shared" si="5"/>
        <v>0</v>
      </c>
      <c r="AM24" s="391">
        <f t="shared" si="6"/>
        <v>0</v>
      </c>
      <c r="AN24" s="37">
        <f t="shared" si="19"/>
        <v>0</v>
      </c>
      <c r="AO24" s="37">
        <f t="shared" si="20"/>
        <v>0</v>
      </c>
      <c r="AP24" s="391">
        <f t="shared" si="21"/>
        <v>0</v>
      </c>
      <c r="AQ24" s="37">
        <f t="shared" si="22"/>
        <v>0</v>
      </c>
      <c r="AR24" s="391">
        <f t="shared" si="23"/>
        <v>0</v>
      </c>
      <c r="AS24" s="112">
        <f t="shared" si="24"/>
        <v>0</v>
      </c>
      <c r="AT24" s="112">
        <f t="shared" si="7"/>
        <v>0</v>
      </c>
      <c r="AU24" s="112">
        <f t="shared" si="8"/>
        <v>0</v>
      </c>
      <c r="AV24" s="1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330">
        <f t="shared" si="9"/>
        <v>0</v>
      </c>
      <c r="BJ24" s="112">
        <f t="shared" si="25"/>
        <v>0</v>
      </c>
      <c r="BK24" s="336">
        <f t="shared" si="10"/>
        <v>0</v>
      </c>
      <c r="BL24" s="112">
        <f t="shared" si="11"/>
        <v>0</v>
      </c>
      <c r="BM24" s="112">
        <f t="shared" si="12"/>
        <v>0</v>
      </c>
      <c r="BN24" s="112">
        <f t="shared" ref="BN24:BN31" si="28">SUM(BL24:BM24)</f>
        <v>0</v>
      </c>
      <c r="BO24" s="331"/>
      <c r="BP24" s="335">
        <f t="shared" si="13"/>
        <v>0</v>
      </c>
      <c r="BQ24" s="112">
        <f t="shared" si="26"/>
        <v>0</v>
      </c>
      <c r="BR24" s="336">
        <f t="shared" si="27"/>
        <v>0</v>
      </c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9"/>
      <c r="CE24" s="19"/>
      <c r="CF24" s="19"/>
      <c r="CG24" s="19"/>
      <c r="CH24" s="19"/>
      <c r="CI24" s="19"/>
      <c r="CJ24" s="19"/>
      <c r="CK24" s="19"/>
    </row>
    <row r="25" spans="2:89" s="9" customFormat="1" ht="46.5" customHeight="1">
      <c r="B25" s="272"/>
      <c r="C25" s="273"/>
      <c r="D25" s="274"/>
      <c r="E25" s="275"/>
      <c r="F25" s="172">
        <f t="shared" si="1"/>
        <v>0</v>
      </c>
      <c r="G25" s="276"/>
      <c r="H25" s="277"/>
      <c r="I25" s="277"/>
      <c r="J25" s="278"/>
      <c r="K25" s="279"/>
      <c r="L25" s="280"/>
      <c r="M25" s="113" t="str">
        <f t="shared" si="2"/>
        <v/>
      </c>
      <c r="N25" s="162" t="str">
        <f t="shared" si="14"/>
        <v/>
      </c>
      <c r="O25" s="164" t="str">
        <f t="shared" si="15"/>
        <v/>
      </c>
      <c r="P25" s="27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7" t="str">
        <f t="shared" si="3"/>
        <v>Falsch</v>
      </c>
      <c r="AG25" s="37"/>
      <c r="AH25" s="37">
        <f t="shared" si="16"/>
        <v>1</v>
      </c>
      <c r="AI25" s="37" t="str">
        <f t="shared" si="17"/>
        <v/>
      </c>
      <c r="AJ25" s="37" t="str">
        <f t="shared" si="18"/>
        <v/>
      </c>
      <c r="AK25" s="37" t="str">
        <f t="shared" si="4"/>
        <v/>
      </c>
      <c r="AL25" s="107">
        <f t="shared" si="5"/>
        <v>0</v>
      </c>
      <c r="AM25" s="391">
        <f t="shared" si="6"/>
        <v>0</v>
      </c>
      <c r="AN25" s="37">
        <f t="shared" si="19"/>
        <v>0</v>
      </c>
      <c r="AO25" s="37">
        <f t="shared" si="20"/>
        <v>0</v>
      </c>
      <c r="AP25" s="391">
        <f t="shared" si="21"/>
        <v>0</v>
      </c>
      <c r="AQ25" s="37">
        <f t="shared" si="22"/>
        <v>0</v>
      </c>
      <c r="AR25" s="391">
        <f t="shared" si="23"/>
        <v>0</v>
      </c>
      <c r="AS25" s="112">
        <f t="shared" si="24"/>
        <v>0</v>
      </c>
      <c r="AT25" s="112">
        <f t="shared" si="7"/>
        <v>0</v>
      </c>
      <c r="AU25" s="112">
        <f t="shared" si="8"/>
        <v>0</v>
      </c>
      <c r="AV25" s="1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330">
        <f t="shared" si="9"/>
        <v>0</v>
      </c>
      <c r="BJ25" s="112">
        <f t="shared" si="25"/>
        <v>0</v>
      </c>
      <c r="BK25" s="336">
        <f t="shared" si="10"/>
        <v>0</v>
      </c>
      <c r="BL25" s="112">
        <f t="shared" si="11"/>
        <v>0</v>
      </c>
      <c r="BM25" s="112">
        <f t="shared" si="12"/>
        <v>0</v>
      </c>
      <c r="BN25" s="112">
        <f t="shared" si="28"/>
        <v>0</v>
      </c>
      <c r="BO25" s="331"/>
      <c r="BP25" s="335">
        <f t="shared" si="13"/>
        <v>0</v>
      </c>
      <c r="BQ25" s="112">
        <f t="shared" si="26"/>
        <v>0</v>
      </c>
      <c r="BR25" s="336">
        <f t="shared" si="27"/>
        <v>0</v>
      </c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9"/>
      <c r="CE25" s="19"/>
      <c r="CF25" s="19"/>
      <c r="CG25" s="19"/>
      <c r="CH25" s="19"/>
      <c r="CI25" s="19"/>
      <c r="CJ25" s="19"/>
      <c r="CK25" s="19"/>
    </row>
    <row r="26" spans="2:89" s="9" customFormat="1" ht="46.5" customHeight="1">
      <c r="B26" s="272"/>
      <c r="C26" s="273"/>
      <c r="D26" s="274"/>
      <c r="E26" s="275"/>
      <c r="F26" s="172">
        <f t="shared" si="1"/>
        <v>0</v>
      </c>
      <c r="G26" s="276"/>
      <c r="H26" s="277"/>
      <c r="I26" s="277"/>
      <c r="J26" s="278"/>
      <c r="K26" s="279"/>
      <c r="L26" s="280"/>
      <c r="M26" s="113" t="str">
        <f t="shared" si="2"/>
        <v/>
      </c>
      <c r="N26" s="162" t="str">
        <f t="shared" si="14"/>
        <v/>
      </c>
      <c r="O26" s="164" t="str">
        <f t="shared" si="15"/>
        <v/>
      </c>
      <c r="P26" s="27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7" t="str">
        <f t="shared" si="3"/>
        <v>Falsch</v>
      </c>
      <c r="AG26" s="37"/>
      <c r="AH26" s="37">
        <f t="shared" si="16"/>
        <v>1</v>
      </c>
      <c r="AI26" s="37" t="str">
        <f t="shared" si="17"/>
        <v/>
      </c>
      <c r="AJ26" s="37" t="str">
        <f t="shared" si="18"/>
        <v/>
      </c>
      <c r="AK26" s="37" t="str">
        <f t="shared" si="4"/>
        <v/>
      </c>
      <c r="AL26" s="107">
        <f t="shared" si="5"/>
        <v>0</v>
      </c>
      <c r="AM26" s="391">
        <f t="shared" si="6"/>
        <v>0</v>
      </c>
      <c r="AN26" s="37">
        <f t="shared" si="19"/>
        <v>0</v>
      </c>
      <c r="AO26" s="37">
        <f t="shared" si="20"/>
        <v>0</v>
      </c>
      <c r="AP26" s="391">
        <f t="shared" si="21"/>
        <v>0</v>
      </c>
      <c r="AQ26" s="37">
        <f t="shared" si="22"/>
        <v>0</v>
      </c>
      <c r="AR26" s="391">
        <f t="shared" si="23"/>
        <v>0</v>
      </c>
      <c r="AS26" s="112">
        <f t="shared" si="24"/>
        <v>0</v>
      </c>
      <c r="AT26" s="112">
        <f t="shared" si="7"/>
        <v>0</v>
      </c>
      <c r="AU26" s="112">
        <f t="shared" si="8"/>
        <v>0</v>
      </c>
      <c r="AV26" s="1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330">
        <f t="shared" si="9"/>
        <v>0</v>
      </c>
      <c r="BJ26" s="112">
        <f t="shared" si="25"/>
        <v>0</v>
      </c>
      <c r="BK26" s="336">
        <f t="shared" si="10"/>
        <v>0</v>
      </c>
      <c r="BL26" s="112">
        <f t="shared" si="11"/>
        <v>0</v>
      </c>
      <c r="BM26" s="112">
        <f t="shared" si="12"/>
        <v>0</v>
      </c>
      <c r="BN26" s="112">
        <f t="shared" si="28"/>
        <v>0</v>
      </c>
      <c r="BO26" s="331"/>
      <c r="BP26" s="335">
        <f t="shared" si="13"/>
        <v>0</v>
      </c>
      <c r="BQ26" s="112">
        <f t="shared" si="26"/>
        <v>0</v>
      </c>
      <c r="BR26" s="336">
        <f t="shared" si="27"/>
        <v>0</v>
      </c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9"/>
      <c r="CE26" s="19"/>
      <c r="CF26" s="19"/>
      <c r="CG26" s="19"/>
      <c r="CH26" s="19"/>
      <c r="CI26" s="19"/>
      <c r="CJ26" s="19"/>
      <c r="CK26" s="19"/>
    </row>
    <row r="27" spans="2:89" s="9" customFormat="1" ht="46.5" customHeight="1">
      <c r="B27" s="272"/>
      <c r="C27" s="273"/>
      <c r="D27" s="274"/>
      <c r="E27" s="275"/>
      <c r="F27" s="172">
        <f t="shared" si="1"/>
        <v>0</v>
      </c>
      <c r="G27" s="276"/>
      <c r="H27" s="277"/>
      <c r="I27" s="277"/>
      <c r="J27" s="278"/>
      <c r="K27" s="279"/>
      <c r="L27" s="280"/>
      <c r="M27" s="113" t="str">
        <f t="shared" si="2"/>
        <v/>
      </c>
      <c r="N27" s="162" t="str">
        <f t="shared" si="14"/>
        <v/>
      </c>
      <c r="O27" s="164" t="str">
        <f t="shared" si="15"/>
        <v/>
      </c>
      <c r="P27" s="27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7" t="str">
        <f t="shared" si="3"/>
        <v>Falsch</v>
      </c>
      <c r="AG27" s="37"/>
      <c r="AH27" s="37">
        <f t="shared" si="16"/>
        <v>1</v>
      </c>
      <c r="AI27" s="37" t="str">
        <f t="shared" si="17"/>
        <v/>
      </c>
      <c r="AJ27" s="37" t="str">
        <f t="shared" si="18"/>
        <v/>
      </c>
      <c r="AK27" s="37" t="str">
        <f t="shared" si="4"/>
        <v/>
      </c>
      <c r="AL27" s="107">
        <f t="shared" si="5"/>
        <v>0</v>
      </c>
      <c r="AM27" s="391">
        <f t="shared" si="6"/>
        <v>0</v>
      </c>
      <c r="AN27" s="37">
        <f t="shared" si="19"/>
        <v>0</v>
      </c>
      <c r="AO27" s="37">
        <f t="shared" si="20"/>
        <v>0</v>
      </c>
      <c r="AP27" s="391">
        <f t="shared" si="21"/>
        <v>0</v>
      </c>
      <c r="AQ27" s="37">
        <f t="shared" si="22"/>
        <v>0</v>
      </c>
      <c r="AR27" s="391">
        <f t="shared" si="23"/>
        <v>0</v>
      </c>
      <c r="AS27" s="112">
        <f t="shared" si="24"/>
        <v>0</v>
      </c>
      <c r="AT27" s="112">
        <f t="shared" si="7"/>
        <v>0</v>
      </c>
      <c r="AU27" s="112">
        <f t="shared" si="8"/>
        <v>0</v>
      </c>
      <c r="AV27" s="1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330">
        <f t="shared" si="9"/>
        <v>0</v>
      </c>
      <c r="BJ27" s="112">
        <f t="shared" si="25"/>
        <v>0</v>
      </c>
      <c r="BK27" s="336">
        <f t="shared" si="10"/>
        <v>0</v>
      </c>
      <c r="BL27" s="112">
        <f t="shared" si="11"/>
        <v>0</v>
      </c>
      <c r="BM27" s="112">
        <f t="shared" si="12"/>
        <v>0</v>
      </c>
      <c r="BN27" s="112">
        <f t="shared" si="28"/>
        <v>0</v>
      </c>
      <c r="BO27" s="331"/>
      <c r="BP27" s="335">
        <f t="shared" si="13"/>
        <v>0</v>
      </c>
      <c r="BQ27" s="112">
        <f t="shared" si="26"/>
        <v>0</v>
      </c>
      <c r="BR27" s="336">
        <f t="shared" si="27"/>
        <v>0</v>
      </c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9"/>
      <c r="CE27" s="19"/>
      <c r="CF27" s="19"/>
      <c r="CG27" s="19"/>
      <c r="CH27" s="19"/>
      <c r="CI27" s="19"/>
      <c r="CJ27" s="19"/>
      <c r="CK27" s="19"/>
    </row>
    <row r="28" spans="2:89" s="9" customFormat="1" ht="46.5" customHeight="1">
      <c r="B28" s="272"/>
      <c r="C28" s="273"/>
      <c r="D28" s="274"/>
      <c r="E28" s="275"/>
      <c r="F28" s="172">
        <f t="shared" si="1"/>
        <v>0</v>
      </c>
      <c r="G28" s="276"/>
      <c r="H28" s="277"/>
      <c r="I28" s="277"/>
      <c r="J28" s="278"/>
      <c r="K28" s="279"/>
      <c r="L28" s="280"/>
      <c r="M28" s="113" t="str">
        <f t="shared" si="2"/>
        <v/>
      </c>
      <c r="N28" s="162" t="str">
        <f t="shared" si="14"/>
        <v/>
      </c>
      <c r="O28" s="164" t="str">
        <f t="shared" si="15"/>
        <v/>
      </c>
      <c r="P28" s="27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7" t="str">
        <f t="shared" si="3"/>
        <v>Falsch</v>
      </c>
      <c r="AG28" s="37"/>
      <c r="AH28" s="37">
        <f t="shared" si="16"/>
        <v>1</v>
      </c>
      <c r="AI28" s="37" t="str">
        <f t="shared" si="17"/>
        <v/>
      </c>
      <c r="AJ28" s="37" t="str">
        <f t="shared" si="18"/>
        <v/>
      </c>
      <c r="AK28" s="37" t="str">
        <f t="shared" si="4"/>
        <v/>
      </c>
      <c r="AL28" s="107">
        <f t="shared" si="5"/>
        <v>0</v>
      </c>
      <c r="AM28" s="391">
        <f t="shared" si="6"/>
        <v>0</v>
      </c>
      <c r="AN28" s="37">
        <f t="shared" si="19"/>
        <v>0</v>
      </c>
      <c r="AO28" s="37">
        <f t="shared" si="20"/>
        <v>0</v>
      </c>
      <c r="AP28" s="391">
        <f t="shared" si="21"/>
        <v>0</v>
      </c>
      <c r="AQ28" s="37">
        <f t="shared" si="22"/>
        <v>0</v>
      </c>
      <c r="AR28" s="391">
        <f t="shared" si="23"/>
        <v>0</v>
      </c>
      <c r="AS28" s="112">
        <f t="shared" si="24"/>
        <v>0</v>
      </c>
      <c r="AT28" s="112">
        <f t="shared" si="7"/>
        <v>0</v>
      </c>
      <c r="AU28" s="112">
        <f t="shared" si="8"/>
        <v>0</v>
      </c>
      <c r="AV28" s="1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330">
        <f t="shared" si="9"/>
        <v>0</v>
      </c>
      <c r="BJ28" s="112">
        <f t="shared" si="25"/>
        <v>0</v>
      </c>
      <c r="BK28" s="336">
        <f t="shared" si="10"/>
        <v>0</v>
      </c>
      <c r="BL28" s="112">
        <f t="shared" si="11"/>
        <v>0</v>
      </c>
      <c r="BM28" s="112">
        <f t="shared" si="12"/>
        <v>0</v>
      </c>
      <c r="BN28" s="112">
        <f t="shared" si="28"/>
        <v>0</v>
      </c>
      <c r="BO28" s="331"/>
      <c r="BP28" s="335">
        <f t="shared" si="13"/>
        <v>0</v>
      </c>
      <c r="BQ28" s="112">
        <f t="shared" si="26"/>
        <v>0</v>
      </c>
      <c r="BR28" s="336">
        <f t="shared" si="27"/>
        <v>0</v>
      </c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9"/>
      <c r="CE28" s="19"/>
      <c r="CF28" s="19"/>
      <c r="CG28" s="19"/>
      <c r="CH28" s="19"/>
      <c r="CI28" s="19"/>
      <c r="CJ28" s="19"/>
      <c r="CK28" s="19"/>
    </row>
    <row r="29" spans="2:89" s="9" customFormat="1" ht="46.5" customHeight="1">
      <c r="B29" s="272"/>
      <c r="C29" s="273"/>
      <c r="D29" s="274"/>
      <c r="E29" s="275"/>
      <c r="F29" s="172">
        <f t="shared" si="1"/>
        <v>0</v>
      </c>
      <c r="G29" s="276"/>
      <c r="H29" s="277"/>
      <c r="I29" s="277"/>
      <c r="J29" s="278"/>
      <c r="K29" s="279"/>
      <c r="L29" s="280"/>
      <c r="M29" s="113" t="str">
        <f t="shared" si="2"/>
        <v/>
      </c>
      <c r="N29" s="162" t="str">
        <f t="shared" si="14"/>
        <v/>
      </c>
      <c r="O29" s="164" t="str">
        <f t="shared" si="15"/>
        <v/>
      </c>
      <c r="P29" s="27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7" t="str">
        <f t="shared" si="3"/>
        <v>Falsch</v>
      </c>
      <c r="AG29" s="37"/>
      <c r="AH29" s="37">
        <f t="shared" si="16"/>
        <v>1</v>
      </c>
      <c r="AI29" s="37" t="str">
        <f t="shared" si="17"/>
        <v/>
      </c>
      <c r="AJ29" s="37" t="str">
        <f t="shared" si="18"/>
        <v/>
      </c>
      <c r="AK29" s="37" t="str">
        <f t="shared" si="4"/>
        <v/>
      </c>
      <c r="AL29" s="107">
        <f t="shared" si="5"/>
        <v>0</v>
      </c>
      <c r="AM29" s="391">
        <f t="shared" si="6"/>
        <v>0</v>
      </c>
      <c r="AN29" s="37">
        <f t="shared" si="19"/>
        <v>0</v>
      </c>
      <c r="AO29" s="37">
        <f t="shared" si="20"/>
        <v>0</v>
      </c>
      <c r="AP29" s="391">
        <f t="shared" si="21"/>
        <v>0</v>
      </c>
      <c r="AQ29" s="37">
        <f t="shared" si="22"/>
        <v>0</v>
      </c>
      <c r="AR29" s="391">
        <f t="shared" si="23"/>
        <v>0</v>
      </c>
      <c r="AS29" s="112">
        <f t="shared" si="24"/>
        <v>0</v>
      </c>
      <c r="AT29" s="112">
        <f t="shared" si="7"/>
        <v>0</v>
      </c>
      <c r="AU29" s="112">
        <f t="shared" si="8"/>
        <v>0</v>
      </c>
      <c r="AV29" s="1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330">
        <f t="shared" si="9"/>
        <v>0</v>
      </c>
      <c r="BJ29" s="112">
        <f t="shared" si="25"/>
        <v>0</v>
      </c>
      <c r="BK29" s="336">
        <f t="shared" si="10"/>
        <v>0</v>
      </c>
      <c r="BL29" s="112">
        <f t="shared" si="11"/>
        <v>0</v>
      </c>
      <c r="BM29" s="112">
        <f t="shared" si="12"/>
        <v>0</v>
      </c>
      <c r="BN29" s="112">
        <f t="shared" si="28"/>
        <v>0</v>
      </c>
      <c r="BO29" s="331"/>
      <c r="BP29" s="335">
        <f t="shared" si="13"/>
        <v>0</v>
      </c>
      <c r="BQ29" s="112">
        <f t="shared" si="26"/>
        <v>0</v>
      </c>
      <c r="BR29" s="336">
        <f t="shared" si="27"/>
        <v>0</v>
      </c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9"/>
      <c r="CE29" s="19"/>
      <c r="CF29" s="19"/>
      <c r="CG29" s="19"/>
      <c r="CH29" s="19"/>
      <c r="CI29" s="19"/>
      <c r="CJ29" s="19"/>
      <c r="CK29" s="19"/>
    </row>
    <row r="30" spans="2:89" s="9" customFormat="1" ht="46.5" customHeight="1">
      <c r="B30" s="272"/>
      <c r="C30" s="273"/>
      <c r="D30" s="274"/>
      <c r="E30" s="275"/>
      <c r="F30" s="172">
        <f t="shared" si="1"/>
        <v>0</v>
      </c>
      <c r="G30" s="276"/>
      <c r="H30" s="277"/>
      <c r="I30" s="277"/>
      <c r="J30" s="278"/>
      <c r="K30" s="279"/>
      <c r="L30" s="280"/>
      <c r="M30" s="113" t="str">
        <f t="shared" si="2"/>
        <v/>
      </c>
      <c r="N30" s="162" t="str">
        <f t="shared" si="14"/>
        <v/>
      </c>
      <c r="O30" s="164" t="str">
        <f t="shared" si="15"/>
        <v/>
      </c>
      <c r="P30" s="27"/>
      <c r="Q30" s="447" t="s">
        <v>95</v>
      </c>
      <c r="R30" s="447"/>
      <c r="S30" s="447"/>
      <c r="T30" s="447"/>
      <c r="U30" s="447"/>
      <c r="V30" s="447"/>
      <c r="W30" s="3"/>
      <c r="X30" s="3"/>
      <c r="Y30" s="3"/>
      <c r="Z30" s="3"/>
      <c r="AA30" s="3"/>
      <c r="AB30" s="3"/>
      <c r="AC30" s="3"/>
      <c r="AD30" s="3"/>
      <c r="AE30" s="3"/>
      <c r="AF30" s="37" t="str">
        <f t="shared" si="3"/>
        <v>Falsch</v>
      </c>
      <c r="AG30" s="37"/>
      <c r="AH30" s="37">
        <f t="shared" si="16"/>
        <v>1</v>
      </c>
      <c r="AI30" s="37" t="str">
        <f t="shared" si="17"/>
        <v/>
      </c>
      <c r="AJ30" s="37" t="str">
        <f t="shared" si="18"/>
        <v/>
      </c>
      <c r="AK30" s="37" t="str">
        <f t="shared" si="4"/>
        <v/>
      </c>
      <c r="AL30" s="107">
        <f t="shared" si="5"/>
        <v>0</v>
      </c>
      <c r="AM30" s="391">
        <f t="shared" si="6"/>
        <v>0</v>
      </c>
      <c r="AN30" s="37">
        <f t="shared" si="19"/>
        <v>0</v>
      </c>
      <c r="AO30" s="37">
        <f t="shared" si="20"/>
        <v>0</v>
      </c>
      <c r="AP30" s="391">
        <f t="shared" si="21"/>
        <v>0</v>
      </c>
      <c r="AQ30" s="37">
        <f t="shared" si="22"/>
        <v>0</v>
      </c>
      <c r="AR30" s="391">
        <f t="shared" si="23"/>
        <v>0</v>
      </c>
      <c r="AS30" s="112">
        <f t="shared" si="24"/>
        <v>0</v>
      </c>
      <c r="AT30" s="112">
        <f t="shared" si="7"/>
        <v>0</v>
      </c>
      <c r="AU30" s="112">
        <f t="shared" si="8"/>
        <v>0</v>
      </c>
      <c r="AV30" s="1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330">
        <f t="shared" si="9"/>
        <v>0</v>
      </c>
      <c r="BJ30" s="112">
        <f t="shared" si="25"/>
        <v>0</v>
      </c>
      <c r="BK30" s="336">
        <f t="shared" si="10"/>
        <v>0</v>
      </c>
      <c r="BL30" s="112">
        <f t="shared" si="11"/>
        <v>0</v>
      </c>
      <c r="BM30" s="112">
        <f t="shared" si="12"/>
        <v>0</v>
      </c>
      <c r="BN30" s="112">
        <f t="shared" si="28"/>
        <v>0</v>
      </c>
      <c r="BO30" s="331"/>
      <c r="BP30" s="335">
        <f t="shared" si="13"/>
        <v>0</v>
      </c>
      <c r="BQ30" s="112">
        <f t="shared" si="26"/>
        <v>0</v>
      </c>
      <c r="BR30" s="336">
        <f t="shared" si="27"/>
        <v>0</v>
      </c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9"/>
      <c r="CE30" s="19"/>
      <c r="CF30" s="19"/>
      <c r="CG30" s="19"/>
      <c r="CH30" s="19"/>
      <c r="CI30" s="19"/>
      <c r="CJ30" s="19"/>
      <c r="CK30" s="19"/>
    </row>
    <row r="31" spans="2:89" s="9" customFormat="1" ht="46.5" customHeight="1">
      <c r="B31" s="272"/>
      <c r="C31" s="273"/>
      <c r="D31" s="274"/>
      <c r="E31" s="275"/>
      <c r="F31" s="172">
        <f t="shared" si="1"/>
        <v>0</v>
      </c>
      <c r="G31" s="276"/>
      <c r="H31" s="277"/>
      <c r="I31" s="277"/>
      <c r="J31" s="278"/>
      <c r="K31" s="279"/>
      <c r="L31" s="280"/>
      <c r="M31" s="113" t="str">
        <f t="shared" si="2"/>
        <v/>
      </c>
      <c r="N31" s="162" t="str">
        <f>IF(OR(AH31=0,D31=""),"",M31*C31)</f>
        <v/>
      </c>
      <c r="O31" s="164" t="str">
        <f>IF(OR(AH31=0,D31=""),"",PI()*D31^2/4*N31*7.85/1000)</f>
        <v/>
      </c>
      <c r="P31" s="27"/>
      <c r="Q31" s="441" t="s">
        <v>96</v>
      </c>
      <c r="R31" s="441"/>
      <c r="S31" s="441"/>
      <c r="T31" s="441"/>
      <c r="U31" s="441"/>
      <c r="V31" s="441"/>
      <c r="W31" s="3"/>
      <c r="X31" s="3"/>
      <c r="Y31" s="3"/>
      <c r="Z31" s="3"/>
      <c r="AA31" s="3"/>
      <c r="AB31" s="3"/>
      <c r="AC31" s="3"/>
      <c r="AD31" s="3"/>
      <c r="AE31" s="3"/>
      <c r="AF31" s="37" t="str">
        <f t="shared" si="3"/>
        <v>Falsch</v>
      </c>
      <c r="AG31" s="37"/>
      <c r="AH31" s="37">
        <f t="shared" si="16"/>
        <v>1</v>
      </c>
      <c r="AI31" s="37" t="str">
        <f t="shared" si="17"/>
        <v/>
      </c>
      <c r="AJ31" s="392" t="str">
        <f t="shared" si="18"/>
        <v/>
      </c>
      <c r="AK31" s="392" t="str">
        <f t="shared" si="4"/>
        <v/>
      </c>
      <c r="AL31" s="107">
        <f t="shared" si="5"/>
        <v>0</v>
      </c>
      <c r="AM31" s="391">
        <f t="shared" si="6"/>
        <v>0</v>
      </c>
      <c r="AN31" s="37">
        <f t="shared" si="19"/>
        <v>0</v>
      </c>
      <c r="AO31" s="37">
        <f t="shared" si="20"/>
        <v>0</v>
      </c>
      <c r="AP31" s="391">
        <f t="shared" si="21"/>
        <v>0</v>
      </c>
      <c r="AQ31" s="37">
        <f t="shared" si="22"/>
        <v>0</v>
      </c>
      <c r="AR31" s="391">
        <f t="shared" si="23"/>
        <v>0</v>
      </c>
      <c r="AS31" s="112">
        <f t="shared" si="24"/>
        <v>0</v>
      </c>
      <c r="AT31" s="112">
        <f t="shared" si="7"/>
        <v>0</v>
      </c>
      <c r="AU31" s="112">
        <f t="shared" si="8"/>
        <v>0</v>
      </c>
      <c r="AV31" s="1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393">
        <f t="shared" si="9"/>
        <v>0</v>
      </c>
      <c r="BJ31" s="394">
        <f t="shared" si="25"/>
        <v>0</v>
      </c>
      <c r="BK31" s="337">
        <f t="shared" si="10"/>
        <v>0</v>
      </c>
      <c r="BL31" s="112">
        <f t="shared" si="11"/>
        <v>0</v>
      </c>
      <c r="BM31" s="112">
        <f t="shared" si="12"/>
        <v>0</v>
      </c>
      <c r="BN31" s="112">
        <f t="shared" si="28"/>
        <v>0</v>
      </c>
      <c r="BO31" s="331"/>
      <c r="BP31" s="395">
        <f t="shared" si="13"/>
        <v>0</v>
      </c>
      <c r="BQ31" s="394">
        <f t="shared" si="26"/>
        <v>0</v>
      </c>
      <c r="BR31" s="337">
        <f t="shared" si="27"/>
        <v>0</v>
      </c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9"/>
      <c r="CE31" s="19"/>
      <c r="CF31" s="19"/>
      <c r="CG31" s="19"/>
      <c r="CH31" s="19"/>
      <c r="CI31" s="19"/>
      <c r="CJ31" s="19"/>
      <c r="CK31" s="19"/>
    </row>
    <row r="32" spans="2:89" s="9" customFormat="1" ht="18" customHeight="1">
      <c r="C32" s="115"/>
      <c r="D32" s="115"/>
      <c r="E32" s="115"/>
      <c r="F32" s="115"/>
      <c r="G32" s="440" t="s">
        <v>97</v>
      </c>
      <c r="H32" s="440"/>
      <c r="I32" s="109" t="str">
        <f>AL32&amp;AN32&amp;AQ32&amp;AS32</f>
        <v/>
      </c>
      <c r="K32" s="108"/>
      <c r="L32" s="108"/>
      <c r="N32" s="163">
        <f>SUM(N22:N31)</f>
        <v>0</v>
      </c>
      <c r="O32" s="165">
        <f>SUM(O22:O31)</f>
        <v>0</v>
      </c>
      <c r="P32" s="2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2"/>
      <c r="AG32" s="3"/>
      <c r="AH32" s="3"/>
      <c r="AI32" s="3"/>
      <c r="AJ32" s="3"/>
      <c r="AK32" s="3"/>
      <c r="AL32" s="451" t="str">
        <f>IF((SUM(AL22:AM31)&gt;0),SUM(AL22:AM31)&amp;" fitetages","")</f>
        <v/>
      </c>
      <c r="AM32" s="451"/>
      <c r="AN32" s="451" t="str">
        <f>IF((SUM(AN22:AP31)&gt;1),", "&amp;SUM(AN22:AP31)&amp;" coupleurs",IF((SUM(AN22:AP31)&gt;0),", "&amp;SUM(AN22:AP31)&amp;" coupleur",""))</f>
        <v/>
      </c>
      <c r="AO32" s="451"/>
      <c r="AP32" s="451"/>
      <c r="AQ32" s="451" t="str">
        <f>IF((SUM(AQ22:AR31)&gt;1),", "&amp;SUM(AQ22:AR31)&amp;" ancrages",IF((SUM(AQ22:AR31)&gt;0),", "&amp;SUM(AQ22:AR31)&amp;" ancrage",""))</f>
        <v/>
      </c>
      <c r="AR32" s="451"/>
      <c r="AS32" s="12" t="str">
        <f>IF((SUM(AS22:AS31)&gt;1),", "&amp;SUM(AS22:AS31)&amp;" NL",IF((SUM(AS22:AS31)&gt;0),", "&amp;SUM(AS22:AS31)&amp;" NL",""))</f>
        <v/>
      </c>
      <c r="AT32" s="112"/>
      <c r="AU32" s="1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12"/>
      <c r="BJ32" s="112"/>
      <c r="BK32" s="112"/>
      <c r="BL32" s="112"/>
      <c r="BM32" s="112"/>
      <c r="BN32" s="112"/>
      <c r="BO32" s="112"/>
      <c r="BP32" s="112">
        <f>IF(SUM(BP22:BP31)&gt;=1,1,0)</f>
        <v>0</v>
      </c>
      <c r="BQ32" s="112">
        <f t="shared" ref="BQ32:BR32" si="29">IF(SUM(BQ22:BQ31)&gt;=1,1,0)</f>
        <v>0</v>
      </c>
      <c r="BR32" s="112">
        <f t="shared" si="29"/>
        <v>0</v>
      </c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9"/>
      <c r="CE32" s="19"/>
      <c r="CF32" s="19"/>
      <c r="CG32" s="19"/>
      <c r="CH32" s="19"/>
      <c r="CI32" s="19"/>
      <c r="CJ32" s="19"/>
      <c r="CK32" s="19"/>
    </row>
    <row r="33" spans="2:89" s="9" customFormat="1" ht="24.75" customHeight="1">
      <c r="B33" s="358" t="s">
        <v>98</v>
      </c>
      <c r="C33" s="358"/>
      <c r="D33" s="358"/>
      <c r="E33" s="358"/>
      <c r="F33" s="358"/>
      <c r="G33" s="359"/>
      <c r="H33" s="359"/>
      <c r="I33" s="359"/>
      <c r="J33" s="359"/>
      <c r="K33" s="359"/>
      <c r="L33" s="360"/>
      <c r="M33" s="360"/>
      <c r="N33" s="1"/>
      <c r="O33" s="360"/>
      <c r="P33" s="2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2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12"/>
      <c r="AR33" s="12"/>
      <c r="AS33" s="12"/>
      <c r="AT33" s="112"/>
      <c r="AU33" s="1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9"/>
      <c r="CE33" s="19"/>
      <c r="CF33" s="19"/>
      <c r="CG33" s="19"/>
      <c r="CH33" s="19"/>
      <c r="CI33" s="19"/>
      <c r="CJ33" s="19"/>
      <c r="CK33" s="19"/>
    </row>
    <row r="34" spans="2:89" s="9" customFormat="1" ht="24" customHeight="1">
      <c r="B34" s="361" t="s">
        <v>99</v>
      </c>
      <c r="C34" s="359"/>
      <c r="D34" s="359"/>
      <c r="E34" s="359"/>
      <c r="F34" s="361" t="s">
        <v>100</v>
      </c>
      <c r="G34" s="362"/>
      <c r="H34" s="359"/>
      <c r="I34" s="359"/>
      <c r="J34" s="361" t="s">
        <v>101</v>
      </c>
      <c r="K34" s="362"/>
      <c r="L34" s="359"/>
      <c r="M34" s="358" t="s">
        <v>102</v>
      </c>
      <c r="N34" s="362"/>
      <c r="O34" s="360"/>
      <c r="P34" s="2"/>
      <c r="Q34" s="14"/>
      <c r="R34" s="2"/>
      <c r="S34" s="2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2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12"/>
      <c r="AR34" s="12"/>
      <c r="AS34" s="12"/>
      <c r="AT34" s="112"/>
      <c r="AU34" s="1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9"/>
      <c r="CE34" s="19"/>
      <c r="CF34" s="19"/>
      <c r="CG34" s="19"/>
      <c r="CH34" s="19"/>
      <c r="CI34" s="19"/>
      <c r="CJ34" s="19"/>
      <c r="CK34" s="19"/>
    </row>
    <row r="35" spans="2:89" s="9" customFormat="1" ht="20.100000000000001" customHeight="1">
      <c r="B35" s="362"/>
      <c r="C35" s="359"/>
      <c r="D35" s="359"/>
      <c r="E35" s="359"/>
      <c r="F35" s="359"/>
      <c r="G35" s="362"/>
      <c r="H35" s="363"/>
      <c r="I35" s="363"/>
      <c r="J35" s="363"/>
      <c r="K35" s="363"/>
      <c r="L35" s="363"/>
      <c r="M35" s="361"/>
      <c r="N35" s="364"/>
      <c r="O35" s="364"/>
      <c r="P35" s="2"/>
      <c r="Q35" s="16"/>
      <c r="R35" s="38"/>
      <c r="S35" s="38"/>
      <c r="T35" s="38"/>
      <c r="U35" s="38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2"/>
      <c r="AG35" s="3"/>
      <c r="AH35" s="3"/>
      <c r="AI35" s="3"/>
      <c r="AJ35" s="3"/>
      <c r="AK35" s="3"/>
      <c r="AL35" s="3"/>
      <c r="AM35" s="3"/>
      <c r="AN35" s="3"/>
      <c r="AO35" s="3"/>
      <c r="AP35" s="12"/>
      <c r="AQ35" s="12"/>
      <c r="AR35" s="12"/>
      <c r="AS35" s="12"/>
      <c r="AT35" s="112"/>
      <c r="AU35" s="1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9"/>
      <c r="CE35" s="19"/>
      <c r="CF35" s="19"/>
      <c r="CG35" s="19"/>
      <c r="CH35" s="19"/>
      <c r="CI35" s="19"/>
      <c r="CJ35" s="19"/>
      <c r="CK35" s="19"/>
    </row>
    <row r="36" spans="2:89" s="9" customFormat="1" ht="30.75" customHeight="1">
      <c r="B36" s="361"/>
      <c r="C36" s="359"/>
      <c r="D36" s="359"/>
      <c r="E36" s="359"/>
      <c r="F36" s="359"/>
      <c r="G36" s="361"/>
      <c r="H36" s="363"/>
      <c r="I36" s="363"/>
      <c r="J36" s="363"/>
      <c r="K36" s="363"/>
      <c r="L36" s="363"/>
      <c r="M36" s="362"/>
      <c r="N36" s="359"/>
      <c r="O36" s="359"/>
      <c r="P36" s="2"/>
      <c r="R36" s="38"/>
      <c r="S36" s="38"/>
      <c r="T36" s="38"/>
      <c r="U36" s="38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2"/>
      <c r="AG36" s="3"/>
      <c r="AH36" s="3"/>
      <c r="AI36" s="3"/>
      <c r="AJ36" s="3"/>
      <c r="AK36" s="3"/>
      <c r="AL36" s="3"/>
      <c r="AM36" s="3"/>
      <c r="AN36" s="3"/>
      <c r="AO36" s="3"/>
      <c r="AP36" s="12"/>
      <c r="AQ36" s="12"/>
      <c r="AR36" s="12"/>
      <c r="AS36" s="12"/>
      <c r="AT36" s="112"/>
      <c r="AU36" s="1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9"/>
      <c r="CE36" s="19"/>
      <c r="CF36" s="19"/>
      <c r="CG36" s="19"/>
      <c r="CH36" s="19"/>
      <c r="CI36" s="19"/>
      <c r="CJ36" s="19"/>
      <c r="CK36" s="19"/>
    </row>
    <row r="37" spans="2:89" s="9" customFormat="1" ht="39.75" customHeight="1">
      <c r="B37" s="109" t="s">
        <v>103</v>
      </c>
      <c r="C37" s="365"/>
      <c r="D37" s="363"/>
      <c r="E37" s="365"/>
      <c r="F37" s="365"/>
      <c r="G37" s="363"/>
      <c r="H37" s="363"/>
      <c r="I37" s="363"/>
      <c r="J37" s="363"/>
      <c r="K37" s="363"/>
      <c r="L37" s="366" t="s">
        <v>104</v>
      </c>
      <c r="M37" s="363"/>
      <c r="N37" s="362"/>
      <c r="O37" s="367"/>
      <c r="P37" s="2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2"/>
      <c r="AG37" s="3"/>
      <c r="AH37" s="3"/>
      <c r="AI37" s="3"/>
      <c r="AJ37" s="3"/>
      <c r="AK37" s="3"/>
      <c r="AL37" s="3"/>
      <c r="AM37" s="3"/>
      <c r="AN37" s="3"/>
      <c r="AO37" s="3"/>
      <c r="AP37" s="12"/>
      <c r="AQ37" s="12"/>
      <c r="AR37" s="12"/>
      <c r="AS37" s="12"/>
      <c r="AT37" s="112"/>
      <c r="AU37" s="1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9"/>
      <c r="CE37" s="19"/>
      <c r="CF37" s="19"/>
      <c r="CG37" s="19"/>
      <c r="CH37" s="19"/>
      <c r="CI37" s="19"/>
      <c r="CJ37" s="19"/>
      <c r="CK37" s="19"/>
    </row>
    <row r="38" spans="2:89" s="7" customFormat="1" ht="24" customHeight="1">
      <c r="B38" s="369" t="s">
        <v>105</v>
      </c>
      <c r="C38" s="369"/>
      <c r="D38" s="369"/>
      <c r="E38" s="369"/>
      <c r="F38" s="369"/>
      <c r="G38" s="369"/>
      <c r="H38" s="369"/>
      <c r="I38" s="369" t="s">
        <v>106</v>
      </c>
      <c r="J38" s="369"/>
      <c r="K38" s="369"/>
      <c r="L38" s="369"/>
      <c r="M38" s="369"/>
      <c r="N38" s="363"/>
      <c r="O38" s="363"/>
      <c r="P38" s="2"/>
      <c r="Q38" s="2"/>
      <c r="R38" s="2"/>
      <c r="S38" s="2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2"/>
      <c r="AG38" s="3"/>
      <c r="AH38" s="3"/>
      <c r="AI38" s="3"/>
      <c r="AJ38" s="3"/>
      <c r="AK38" s="3"/>
      <c r="AL38" s="3"/>
      <c r="AM38" s="3"/>
      <c r="AN38" s="3"/>
      <c r="AO38" s="3"/>
      <c r="AP38" s="12"/>
      <c r="AQ38" s="12"/>
      <c r="AR38" s="12"/>
      <c r="AS38" s="12"/>
      <c r="AT38" s="112"/>
      <c r="AU38" s="1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9"/>
      <c r="CE38" s="19"/>
      <c r="CF38" s="19"/>
      <c r="CG38" s="19"/>
      <c r="CH38" s="19"/>
      <c r="CI38" s="19"/>
      <c r="CJ38" s="19"/>
      <c r="CK38" s="19"/>
    </row>
    <row r="39" spans="2:89" s="7" customFormat="1" ht="14.25" customHeight="1">
      <c r="B39" s="368" t="s">
        <v>107</v>
      </c>
      <c r="C39" s="178"/>
      <c r="D39" s="178"/>
      <c r="E39" s="178"/>
      <c r="F39" s="178"/>
      <c r="G39" s="178"/>
      <c r="H39" s="370" t="s">
        <v>108</v>
      </c>
      <c r="I39" s="449"/>
      <c r="J39" s="449"/>
      <c r="K39" s="370" t="s">
        <v>109</v>
      </c>
      <c r="L39" s="109"/>
      <c r="M39" s="448" t="s">
        <v>110</v>
      </c>
      <c r="N39" s="448"/>
      <c r="O39" s="448"/>
      <c r="P39" s="2"/>
      <c r="Q39" s="2"/>
      <c r="R39" s="2"/>
      <c r="S39" s="2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2"/>
      <c r="AG39" s="3"/>
      <c r="AH39" s="3"/>
      <c r="AI39" s="3"/>
      <c r="AJ39" s="3"/>
      <c r="AK39" s="3"/>
      <c r="AL39" s="3"/>
      <c r="AM39" s="3"/>
      <c r="AN39" s="3"/>
      <c r="AO39" s="3"/>
      <c r="AP39" s="12"/>
      <c r="AQ39" s="12"/>
      <c r="AR39" s="12"/>
      <c r="AS39" s="12"/>
      <c r="AT39" s="112"/>
      <c r="AU39" s="1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9"/>
      <c r="CE39" s="19"/>
      <c r="CF39" s="19"/>
      <c r="CG39" s="19"/>
      <c r="CH39" s="19"/>
      <c r="CI39" s="19"/>
      <c r="CJ39" s="19"/>
      <c r="CK39" s="19"/>
    </row>
    <row r="40" spans="2:89" s="7" customFormat="1" ht="14.25" customHeight="1">
      <c r="B40" s="368" t="s">
        <v>111</v>
      </c>
      <c r="C40" s="178"/>
      <c r="D40" s="178"/>
      <c r="E40" s="178"/>
      <c r="F40" s="178"/>
      <c r="G40" s="178"/>
      <c r="H40" s="178"/>
      <c r="I40" s="449"/>
      <c r="J40" s="449"/>
      <c r="K40" s="370"/>
      <c r="L40" s="109"/>
      <c r="M40" s="448" t="s">
        <v>112</v>
      </c>
      <c r="N40" s="448"/>
      <c r="O40" s="448"/>
      <c r="P40" s="2"/>
      <c r="Q40" s="2"/>
      <c r="R40" s="2"/>
      <c r="S40" s="2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2"/>
      <c r="AG40" s="3"/>
      <c r="AH40" s="3"/>
      <c r="AI40" s="3"/>
      <c r="AJ40" s="3"/>
      <c r="AK40" s="3"/>
      <c r="AL40" s="3"/>
      <c r="AM40" s="3"/>
      <c r="AN40" s="3"/>
      <c r="AO40" s="3"/>
      <c r="AP40" s="12"/>
      <c r="AQ40" s="12"/>
      <c r="AR40" s="12"/>
      <c r="AS40" s="12"/>
      <c r="AT40" s="112"/>
      <c r="AU40" s="1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9"/>
      <c r="CE40" s="19"/>
      <c r="CF40" s="19"/>
      <c r="CG40" s="19"/>
      <c r="CH40" s="19"/>
      <c r="CI40" s="19"/>
      <c r="CJ40" s="19"/>
      <c r="CK40" s="19"/>
    </row>
    <row r="41" spans="2:89" s="7" customFormat="1" ht="48.6" customHeight="1">
      <c r="B41" s="28"/>
      <c r="C41" s="29"/>
      <c r="D41" s="29"/>
      <c r="E41" s="29"/>
      <c r="F41" s="29"/>
      <c r="N41" s="40"/>
      <c r="O41" s="351" t="s">
        <v>255</v>
      </c>
      <c r="P41" s="2"/>
      <c r="Q41" s="15"/>
      <c r="R41" s="2"/>
      <c r="S41" s="2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2"/>
      <c r="AG41" s="3"/>
      <c r="AH41" s="3"/>
      <c r="AI41" s="3"/>
      <c r="AJ41" s="3"/>
      <c r="AK41" s="3"/>
      <c r="AL41" s="3"/>
      <c r="AM41" s="3"/>
      <c r="AN41" s="3"/>
      <c r="AO41" s="3"/>
      <c r="AP41" s="12"/>
      <c r="AQ41" s="12"/>
      <c r="AR41" s="12"/>
      <c r="AS41" s="12"/>
      <c r="AT41" s="112"/>
      <c r="AU41" s="1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9"/>
      <c r="CE41" s="19"/>
      <c r="CF41" s="19"/>
      <c r="CG41" s="19"/>
      <c r="CH41" s="19"/>
      <c r="CI41" s="19"/>
      <c r="CJ41" s="19"/>
      <c r="CK41" s="19"/>
    </row>
    <row r="42" spans="2:89" s="7" customFormat="1" ht="45" customHeight="1">
      <c r="G42" s="31"/>
      <c r="H42" s="20"/>
      <c r="I42" s="20"/>
      <c r="J42" s="377" t="s">
        <v>113</v>
      </c>
      <c r="L42" s="168"/>
      <c r="M42" s="169"/>
      <c r="P42" s="2"/>
      <c r="Q42" s="2"/>
      <c r="R42" s="2"/>
      <c r="S42" s="2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2"/>
      <c r="AG42" s="3"/>
      <c r="AH42" s="3"/>
      <c r="AI42" s="3"/>
      <c r="AJ42" s="3"/>
      <c r="AK42" s="3"/>
      <c r="AL42" s="3"/>
      <c r="AM42" s="3"/>
      <c r="AN42" s="3"/>
      <c r="AO42" s="3"/>
      <c r="AP42" s="12"/>
      <c r="AQ42" s="12"/>
      <c r="AR42" s="12"/>
      <c r="AS42" s="12"/>
      <c r="AT42" s="112"/>
      <c r="AU42" s="1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9"/>
      <c r="CE42" s="19"/>
      <c r="CF42" s="19"/>
      <c r="CG42" s="19"/>
      <c r="CH42" s="19"/>
      <c r="CI42" s="19"/>
      <c r="CJ42" s="19"/>
      <c r="CK42" s="19"/>
    </row>
    <row r="43" spans="2:89"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AT43" s="112"/>
      <c r="AU43" s="112"/>
    </row>
    <row r="44" spans="2:89" ht="15.75">
      <c r="B44" s="61" t="s">
        <v>114</v>
      </c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AT44" s="112"/>
      <c r="AU44" s="112"/>
    </row>
    <row r="45" spans="2:89">
      <c r="B45" s="396" t="s">
        <v>56</v>
      </c>
      <c r="C45" s="62" t="s">
        <v>57</v>
      </c>
      <c r="D45" s="62" t="s">
        <v>58</v>
      </c>
      <c r="E45" s="63" t="s">
        <v>59</v>
      </c>
      <c r="F45" s="171" t="s">
        <v>57</v>
      </c>
      <c r="G45" s="436" t="s">
        <v>60</v>
      </c>
      <c r="H45" s="437"/>
      <c r="I45" s="437"/>
      <c r="J45" s="438"/>
      <c r="K45" s="436" t="s">
        <v>61</v>
      </c>
      <c r="L45" s="439"/>
      <c r="M45" s="64" t="s">
        <v>62</v>
      </c>
      <c r="N45" s="62" t="s">
        <v>62</v>
      </c>
      <c r="O45" s="65" t="s">
        <v>63</v>
      </c>
      <c r="AT45" s="112"/>
      <c r="AU45" s="112"/>
    </row>
    <row r="46" spans="2:89">
      <c r="B46" s="396"/>
      <c r="C46" s="62" t="s">
        <v>76</v>
      </c>
      <c r="D46" s="62" t="s">
        <v>77</v>
      </c>
      <c r="E46" s="63" t="s">
        <v>78</v>
      </c>
      <c r="F46" s="171" t="s">
        <v>79</v>
      </c>
      <c r="G46" s="66" t="s">
        <v>80</v>
      </c>
      <c r="H46" s="62" t="s">
        <v>81</v>
      </c>
      <c r="I46" s="62" t="s">
        <v>82</v>
      </c>
      <c r="J46" s="67" t="s">
        <v>83</v>
      </c>
      <c r="K46" s="397" t="s">
        <v>84</v>
      </c>
      <c r="L46" s="68" t="s">
        <v>85</v>
      </c>
      <c r="M46" s="64" t="s">
        <v>86</v>
      </c>
      <c r="N46" s="62" t="s">
        <v>87</v>
      </c>
      <c r="O46" s="65" t="s">
        <v>88</v>
      </c>
      <c r="AT46" s="112"/>
      <c r="AU46" s="112"/>
    </row>
    <row r="47" spans="2:89" ht="48.75" customHeight="1">
      <c r="B47" s="69" t="s">
        <v>115</v>
      </c>
      <c r="C47" s="70">
        <v>10</v>
      </c>
      <c r="D47" s="70">
        <v>20</v>
      </c>
      <c r="E47" s="281" t="s">
        <v>18</v>
      </c>
      <c r="F47" s="172">
        <f>IF(D47="",0,IF(OR(E47="HNL BLS-100",E47="HNL LCE-100",E47="HNL BLS-150",E47="HNL LCE-150",E47="HNL BLS-200",E47="HNL LCE-200",E47="SNL BLS-100",E47="SNL BLS-150",E47="SNL BLS-200",E47="SNL LCE-100",E47="SNL LCE-150",E47="SNL LCE-200"),BJ47,0))</f>
        <v>0</v>
      </c>
      <c r="G47" s="71" t="s">
        <v>116</v>
      </c>
      <c r="H47" s="72">
        <v>100</v>
      </c>
      <c r="I47" s="72">
        <v>50</v>
      </c>
      <c r="J47" s="73"/>
      <c r="K47" s="74" t="s">
        <v>71</v>
      </c>
      <c r="L47" s="75" t="s">
        <v>117</v>
      </c>
      <c r="M47" s="114">
        <f>(H47+I47+J47+AU47+AV47)/100</f>
        <v>1.5</v>
      </c>
      <c r="N47" s="76">
        <f t="shared" ref="N47" si="30">M47*C47</f>
        <v>15</v>
      </c>
      <c r="O47" s="77">
        <f>PI()*D47^2/4*N47*7.85/1000</f>
        <v>36.992253496019813</v>
      </c>
      <c r="AT47" s="112">
        <f>IF(AND(K47="ehd2",(H47+I47+J47)&lt;&gt;0),(HLOOKUP(D47,$AW$20:$BG$21,2)),0)</f>
        <v>0</v>
      </c>
      <c r="AU47" s="112"/>
      <c r="BI47" s="173">
        <f>IF(OR(E47="HNL BLS-100",E47="HNL BLS-150",E47="HNL BLS-200",E47="HNL LCE-100",E47="HNL LCE-150",E47="HNL LCE-200",E47="SNL BLS-100",E47="SNL BLS-150",E47="SNL BLS-200",E47="SNL LCE-100",E47="SNL LCE-150",E47="SNL LCE-200"),C47,0)</f>
        <v>0</v>
      </c>
      <c r="BJ47" s="12">
        <f>ROUNDUP(IF(BK47=0,BI47,IF(OR(E47="HNL BLS-100",E47="HNL LCE-100",E47="SNL BLS-100",E47="SNL LCE-100"),BI47/12,IF(OR(E47="HNL BLS-150",E47="HNL LCE-150",E47="SNL BLS-150",E47="SNL LCE-150"),BI47/8,IF(OR(E47="HNL BLS-200",E47="HNL LCE-200",E47="SNL BLS-200",E47="SNL LCE-200"),BI47/6)))),0)</f>
        <v>0</v>
      </c>
      <c r="BK47" s="398">
        <f>IF(OR(M47="",M47=0),0,1)</f>
        <v>1</v>
      </c>
    </row>
    <row r="48" spans="2:89" s="57" customFormat="1" ht="48.75" customHeight="1">
      <c r="B48" s="69" t="s">
        <v>118</v>
      </c>
      <c r="C48" s="70">
        <v>20</v>
      </c>
      <c r="D48" s="70">
        <v>26</v>
      </c>
      <c r="E48" s="281" t="s">
        <v>119</v>
      </c>
      <c r="F48" s="172">
        <f>IF(D48="",0,IF(OR(E48="HNL BLS-100",E48="HNL LCE-100",E48="HNL BLS-150",E48="HNL LCE-150",E48="HNL BLS-200",E48="HNL LCE-200",E48="SNL BLS-100",E48="SNL BLS-150",E48="SNL BLS-200",E48="SNL LCE-100",E48="SNL LCE-150",E48="SNL LCE-200"),BJ48,0))</f>
        <v>0</v>
      </c>
      <c r="G48" s="71" t="s">
        <v>116</v>
      </c>
      <c r="H48" s="72">
        <v>90</v>
      </c>
      <c r="I48" s="72"/>
      <c r="J48" s="73"/>
      <c r="K48" s="74" t="s">
        <v>71</v>
      </c>
      <c r="L48" s="75" t="s">
        <v>120</v>
      </c>
      <c r="M48" s="114">
        <f>(H48+I48+J48+AU48+AV48)/100</f>
        <v>1.29</v>
      </c>
      <c r="N48" s="78">
        <f t="shared" ref="N48" si="31">M48*C48</f>
        <v>25.8</v>
      </c>
      <c r="O48" s="79">
        <f>PI()*D48^2/4*N48*7.85/1000</f>
        <v>107.52908246223039</v>
      </c>
      <c r="AF48" s="80"/>
      <c r="AG48" s="81"/>
      <c r="AH48" s="82"/>
      <c r="AI48" s="82"/>
      <c r="AJ48" s="82"/>
      <c r="AK48" s="82"/>
      <c r="AL48" s="82"/>
      <c r="AM48" s="58"/>
      <c r="AN48" s="58"/>
      <c r="AO48" s="58"/>
      <c r="AP48" s="59"/>
      <c r="AQ48" s="59"/>
      <c r="AR48" s="59"/>
      <c r="AS48" s="59"/>
      <c r="AT48" s="112">
        <f>IF(AND(K48="ehd2",(H48+I48+J48)&lt;&gt;0),(HLOOKUP(D48,$AW$20:$BG$21,2)),0)</f>
        <v>0</v>
      </c>
      <c r="AU48" s="112">
        <f>IF(AND(L48="ehd2",(H48+I48+J48&lt;&gt;0)),HLOOKUP(D48,$AW$20:$BG$21,2),0)</f>
        <v>39</v>
      </c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173">
        <f>IF(OR(E48="HNL BLS-100",E48="HNL BLS-150",E48="HNL BLS-200",E48="HNL LCE-100",E48="HNL LCE-150",E48="HNL LCE-200",E48="SNL BLS-100",E48="SNL BLS-150",E48="SNL BLS-200",E48="SNL LCE-100",E48="SNL LCE-150",E48="SNL LCE-200"),C48,0)</f>
        <v>0</v>
      </c>
      <c r="BJ48" s="12">
        <f>ROUNDUP(IF(BK48=0,BI48,IF(OR(E48="HNL BLS-100",E48="HNL LCE-100",E48="SNL BLS-100",E48="SNL LCE-100"),BI48/12,IF(OR(E48="HNL BLS-150",E48="HNL LCE-150",E48="SNL BLS-150",E48="SNL LCE-150"),BI48/8,IF(OR(E48="HNL BLS-200",E48="HNL LCE-200",E48="SNL BLS-200",E48="SNL LCE-200"),BI48/6)))),0)</f>
        <v>0</v>
      </c>
      <c r="BK48" s="398">
        <f>IF(OR(M48="",M48=0),0,1)</f>
        <v>1</v>
      </c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</row>
    <row r="49" spans="2:89" s="57" customFormat="1" ht="48.75" customHeight="1">
      <c r="B49" s="69" t="s">
        <v>121</v>
      </c>
      <c r="C49" s="70">
        <v>16</v>
      </c>
      <c r="D49" s="70">
        <v>16</v>
      </c>
      <c r="E49" s="281" t="s">
        <v>122</v>
      </c>
      <c r="F49" s="172">
        <f>IF(D49="",0,IF(OR(E49="HNL BLS-100",E49="HNL LCE-100",E49="HNL BLS-150",E49="HNL LCE-150",E49="HNL BLS-200",E49="HNL LCE-200",E49="SNL BLS-100",E49="SNL BLS-150",E49="SNL BLS-200",E49="SNL LCE-100",E49="SNL LCE-150",E49="SNL LCE-200"),BJ49,0))</f>
        <v>2</v>
      </c>
      <c r="G49" s="71" t="s">
        <v>123</v>
      </c>
      <c r="H49" s="72">
        <v>70</v>
      </c>
      <c r="I49" s="72">
        <v>30</v>
      </c>
      <c r="J49" s="73"/>
      <c r="K49" s="74" t="s">
        <v>124</v>
      </c>
      <c r="L49" s="75" t="s">
        <v>71</v>
      </c>
      <c r="M49" s="114">
        <f>(H49+I49+J49+AU49+AV49)/100</f>
        <v>1</v>
      </c>
      <c r="N49" s="78">
        <f t="shared" ref="N49" si="32">M49*C49</f>
        <v>16</v>
      </c>
      <c r="O49" s="79">
        <f>PI()*D49^2/4*N49*7.85/1000</f>
        <v>25.253378386616191</v>
      </c>
      <c r="AF49" s="80"/>
      <c r="AG49" s="81"/>
      <c r="AH49" s="82"/>
      <c r="AI49" s="82"/>
      <c r="AJ49" s="82"/>
      <c r="AK49" s="82"/>
      <c r="AL49" s="82"/>
      <c r="AM49" s="58"/>
      <c r="AN49" s="58"/>
      <c r="AO49" s="58"/>
      <c r="AP49" s="59"/>
      <c r="AQ49" s="59"/>
      <c r="AR49" s="59"/>
      <c r="AS49" s="59"/>
      <c r="AT49" s="112">
        <f>IF(AND(K49="ehd2",(H49+I49+J49)&lt;&gt;0),(HLOOKUP(D49,$AW$20:$BG$21,2)),0)</f>
        <v>0</v>
      </c>
      <c r="AU49" s="112">
        <f>IF(AND(L49="ehd2",(H49+I49+J49&lt;&gt;0)),HLOOKUP(D49,$AW$20:$BG$21,2),0)</f>
        <v>0</v>
      </c>
      <c r="AV49" s="59"/>
      <c r="AW49" s="59"/>
      <c r="AX49" s="59"/>
      <c r="AY49" s="59"/>
      <c r="AZ49" s="59"/>
      <c r="BA49" s="59"/>
      <c r="BB49" s="59"/>
      <c r="BC49" s="59"/>
      <c r="BD49" s="59"/>
      <c r="BE49" s="59"/>
      <c r="BF49" s="59"/>
      <c r="BG49" s="59"/>
      <c r="BH49" s="59"/>
      <c r="BI49" s="173">
        <f>IF(OR(E49="HNL BLS-100",E49="HNL BLS-150",E49="HNL BLS-200",E49="HNL LCE-100",E49="HNL LCE-150",E49="HNL LCE-200",E49="SNL BLS-100",E49="SNL BLS-150",E49="SNL BLS-200",E49="SNL LCE-100",E49="SNL LCE-150",E49="SNL LCE-200"),C49,0)</f>
        <v>16</v>
      </c>
      <c r="BJ49" s="12">
        <f>ROUNDUP(IF(BK49=0,BI49,IF(OR(E49="HNL BLS-100",E49="HNL LCE-100",E49="SNL BLS-100",E49="SNL LCE-100"),BI49/12,IF(OR(E49="HNL BLS-150",E49="HNL LCE-150",E49="SNL BLS-150",E49="SNL LCE-150"),BI49/8,IF(OR(E49="HNL BLS-200",E49="HNL LCE-200",E49="SNL BLS-200",E49="SNL LCE-200"),BI49/6)))),0)</f>
        <v>2</v>
      </c>
      <c r="BK49" s="398">
        <f>IF(OR(M49="",M49=0),0,1)</f>
        <v>1</v>
      </c>
      <c r="BL49" s="59"/>
      <c r="BM49" s="59"/>
      <c r="BN49" s="59"/>
      <c r="BO49" s="59"/>
      <c r="BP49" s="59"/>
      <c r="BQ49" s="59"/>
      <c r="BR49" s="59"/>
      <c r="BS49" s="59"/>
      <c r="BT49" s="59"/>
      <c r="BU49" s="59"/>
      <c r="BV49" s="59"/>
      <c r="BW49" s="59"/>
      <c r="BX49" s="59"/>
      <c r="BY49" s="59"/>
      <c r="BZ49" s="59"/>
      <c r="CA49" s="59"/>
      <c r="CB49" s="59"/>
      <c r="CC49" s="59"/>
      <c r="CD49" s="59"/>
      <c r="CE49" s="59"/>
      <c r="CF49" s="59"/>
      <c r="CG49" s="59"/>
      <c r="CH49" s="59"/>
      <c r="CI49" s="59"/>
      <c r="CJ49" s="59"/>
      <c r="CK49" s="59"/>
    </row>
    <row r="50" spans="2:89" s="57" customFormat="1" ht="48.75" customHeight="1">
      <c r="B50" s="69" t="s">
        <v>125</v>
      </c>
      <c r="C50" s="70">
        <v>16</v>
      </c>
      <c r="D50" s="70">
        <v>16</v>
      </c>
      <c r="E50" s="281" t="s">
        <v>17</v>
      </c>
      <c r="F50" s="172">
        <f>IF(D50="",0,IF(OR(E50="HNL BLS-100",E50="HNL LCE-100",E50="HNL BLS-150",E50="HNL LCE-150",E50="HNL BLS-200",E50="HNL LCE-200",E50="SNL BLS-100",E50="SNL BLS-150",E50="SNL BLS-200",E50="SNL LCE-100",E50="SNL LCE-150",E50="SNL LCE-200"),BJ50,0))</f>
        <v>0</v>
      </c>
      <c r="G50" s="71"/>
      <c r="H50" s="72"/>
      <c r="I50" s="72"/>
      <c r="J50" s="73"/>
      <c r="K50" s="74"/>
      <c r="L50" s="75"/>
      <c r="M50" s="114">
        <f>(H50+I50+J50+AU50+AV50)/100</f>
        <v>0</v>
      </c>
      <c r="N50" s="78">
        <f t="shared" ref="N50" si="33">M50*C50</f>
        <v>0</v>
      </c>
      <c r="O50" s="79">
        <f>PI()*D50^2/4*N50*7.85/1000</f>
        <v>0</v>
      </c>
      <c r="AF50" s="80"/>
      <c r="AG50" s="81"/>
      <c r="AH50" s="82"/>
      <c r="AI50" s="82"/>
      <c r="AJ50" s="82"/>
      <c r="AK50" s="82"/>
      <c r="AL50" s="82"/>
      <c r="AM50" s="58"/>
      <c r="AN50" s="58"/>
      <c r="AO50" s="58"/>
      <c r="AP50" s="59"/>
      <c r="AQ50" s="59"/>
      <c r="AR50" s="59"/>
      <c r="AS50" s="59"/>
      <c r="AT50" s="112">
        <f>IF(AND(K50="ehd2",(H50+I50+J50)&lt;&gt;0),(HLOOKUP(D50,$AW$20:$BG$21,2)),0)</f>
        <v>0</v>
      </c>
      <c r="AU50" s="112">
        <f>IF(AND(L50="ehd2",(H50+I50+J50&lt;&gt;0)),HLOOKUP(D50,$AW$20:$BG$21,2),0)</f>
        <v>0</v>
      </c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173">
        <f>IF(OR(E50="HNL BLS-100",E50="HNL BLS-150",E50="HNL BLS-200",E50="HNL LCE-100",E50="HNL LCE-150",E50="HNL LCE-200",E50="SNL BLS-100",E50="SNL BLS-150",E50="SNL BLS-200",E50="SNL LCE-100",E50="SNL LCE-150",E50="SNL LCE-200"),C50,0)</f>
        <v>0</v>
      </c>
      <c r="BJ50" s="12">
        <f>ROUNDUP(IF(BK50=0,BI50,IF(OR(E50="HNL BLS-100",E50="HNL LCE-100",E50="SNL BLS-100",E50="SNL LCE-100"),BI50/12,IF(OR(E50="HNL BLS-150",E50="HNL LCE-150",E50="SNL BLS-150",E50="SNL LCE-150"),BI50/8,IF(OR(E50="HNL BLS-200",E50="HNL LCE-200",E50="SNL BLS-200",E50="SNL LCE-200"),BI50/6)))),0)</f>
        <v>0</v>
      </c>
      <c r="BK50" s="398">
        <f>IF(OR(M50="",M50=0),0,1)</f>
        <v>0</v>
      </c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</row>
    <row r="51" spans="2:89" s="57" customFormat="1" ht="48.75" customHeight="1">
      <c r="B51" s="69" t="s">
        <v>126</v>
      </c>
      <c r="C51" s="70">
        <v>12</v>
      </c>
      <c r="D51" s="70">
        <v>14</v>
      </c>
      <c r="E51" s="281"/>
      <c r="F51" s="172">
        <f>IF(D51="",0,IF(OR(E51="HNL BLS-100",E51="HNL LCE-100",E51="HNL BLS-150",E51="HNL LCE-150",E51="HNL BLS-200",E51="HNL LCE-200",E51="SNL BLS-100",E51="SNL BLS-150",E51="SNL BLS-200",E51="SNL LCE-100",E51="SNL LCE-150",E51="SNL LCE-200"),BJ51,0))</f>
        <v>0</v>
      </c>
      <c r="G51" s="71" t="s">
        <v>14</v>
      </c>
      <c r="H51" s="72"/>
      <c r="I51" s="72"/>
      <c r="J51" s="73"/>
      <c r="K51" s="74"/>
      <c r="L51" s="75"/>
      <c r="M51" s="114">
        <f>(H51+I51+J51+AU51+AV51)/100</f>
        <v>0</v>
      </c>
      <c r="N51" s="78">
        <f t="shared" ref="N51" si="34">M51*C51</f>
        <v>0</v>
      </c>
      <c r="O51" s="79">
        <f>PI()*D51^2/4*N51*7.85/1000</f>
        <v>0</v>
      </c>
      <c r="AF51" s="80"/>
      <c r="AG51" s="81"/>
      <c r="AH51" s="418"/>
      <c r="AI51" s="418"/>
      <c r="AJ51" s="418"/>
      <c r="AK51" s="418"/>
      <c r="AL51" s="418"/>
      <c r="AM51" s="58"/>
      <c r="AN51" s="58"/>
      <c r="AO51" s="58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</row>
    <row r="52" spans="2:89" s="57" customFormat="1" hidden="1">
      <c r="E52" s="58"/>
      <c r="F52" s="58"/>
      <c r="AO52" s="58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  <c r="BM52" s="59"/>
      <c r="BN52" s="59"/>
      <c r="BO52" s="59"/>
      <c r="BP52" s="59"/>
      <c r="BQ52" s="59"/>
      <c r="BR52" s="59"/>
      <c r="BS52" s="59"/>
      <c r="BT52" s="59"/>
      <c r="BU52" s="59"/>
      <c r="BV52" s="59"/>
      <c r="BW52" s="59"/>
      <c r="BX52" s="59"/>
      <c r="BY52" s="59"/>
      <c r="BZ52" s="59"/>
      <c r="CA52" s="59"/>
      <c r="CB52" s="59"/>
      <c r="CC52" s="59"/>
      <c r="CD52" s="59"/>
      <c r="CE52" s="59"/>
      <c r="CF52" s="59"/>
      <c r="CG52" s="59"/>
      <c r="CH52" s="59"/>
      <c r="CI52" s="59"/>
      <c r="CJ52" s="59"/>
      <c r="CK52" s="59"/>
    </row>
    <row r="53" spans="2:89" s="57" customFormat="1" hidden="1">
      <c r="B53" s="83" t="s">
        <v>127</v>
      </c>
      <c r="C53" s="58"/>
      <c r="D53" s="58"/>
      <c r="E53" s="58"/>
      <c r="F53" s="58"/>
      <c r="G53" s="58"/>
      <c r="H53" s="58"/>
      <c r="I53" s="58"/>
      <c r="J53" s="58"/>
      <c r="K53" s="58"/>
      <c r="AO53" s="58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  <c r="BM53" s="59"/>
      <c r="BN53" s="59"/>
      <c r="BO53" s="59"/>
      <c r="BP53" s="59"/>
      <c r="BQ53" s="59"/>
      <c r="BR53" s="59"/>
      <c r="BS53" s="59"/>
      <c r="BT53" s="59"/>
      <c r="BU53" s="59"/>
      <c r="BV53" s="59"/>
      <c r="BW53" s="59"/>
      <c r="BX53" s="59"/>
      <c r="BY53" s="59"/>
      <c r="BZ53" s="59"/>
      <c r="CA53" s="59"/>
      <c r="CB53" s="59"/>
      <c r="CC53" s="59"/>
      <c r="CD53" s="59"/>
      <c r="CE53" s="59"/>
      <c r="CF53" s="59"/>
      <c r="CG53" s="59"/>
      <c r="CH53" s="59"/>
      <c r="CI53" s="59"/>
      <c r="CJ53" s="59"/>
      <c r="CK53" s="59"/>
    </row>
    <row r="54" spans="2:89" s="57" customFormat="1" hidden="1">
      <c r="B54" s="84" t="s">
        <v>119</v>
      </c>
      <c r="C54" s="58"/>
      <c r="D54" s="58"/>
      <c r="E54" s="58"/>
      <c r="F54" s="58"/>
      <c r="G54" s="58"/>
      <c r="H54" s="58"/>
      <c r="I54" s="58"/>
      <c r="J54" s="58"/>
      <c r="K54" s="58"/>
      <c r="M54" s="85" t="s">
        <v>128</v>
      </c>
      <c r="AO54" s="58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  <c r="BO54" s="59"/>
      <c r="BP54" s="59"/>
      <c r="BQ54" s="59"/>
      <c r="BR54" s="59"/>
      <c r="BS54" s="59"/>
      <c r="BT54" s="59"/>
      <c r="BU54" s="59"/>
      <c r="BV54" s="59"/>
      <c r="BW54" s="59"/>
      <c r="BX54" s="59"/>
      <c r="BY54" s="59"/>
      <c r="BZ54" s="59"/>
      <c r="CA54" s="59"/>
      <c r="CB54" s="59"/>
      <c r="CC54" s="59"/>
      <c r="CD54" s="59"/>
      <c r="CE54" s="59"/>
      <c r="CF54" s="59"/>
      <c r="CG54" s="59"/>
      <c r="CH54" s="59"/>
      <c r="CI54" s="59"/>
      <c r="CJ54" s="59"/>
      <c r="CK54" s="59"/>
    </row>
    <row r="55" spans="2:89" s="57" customFormat="1" hidden="1">
      <c r="B55" s="84" t="s">
        <v>18</v>
      </c>
      <c r="D55" s="58"/>
      <c r="E55" s="84" t="s">
        <v>129</v>
      </c>
      <c r="F55" s="84"/>
      <c r="H55" s="58"/>
      <c r="I55" s="58"/>
      <c r="J55" s="58"/>
      <c r="K55" s="58"/>
      <c r="AO55" s="58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  <c r="BO55" s="59"/>
      <c r="BP55" s="59"/>
      <c r="BQ55" s="59"/>
      <c r="BR55" s="59"/>
      <c r="BS55" s="59"/>
      <c r="BT55" s="59"/>
      <c r="BU55" s="59"/>
      <c r="BV55" s="59"/>
      <c r="BW55" s="59"/>
      <c r="BX55" s="59"/>
      <c r="BY55" s="59"/>
      <c r="BZ55" s="59"/>
      <c r="CA55" s="59"/>
      <c r="CB55" s="59"/>
      <c r="CC55" s="59"/>
      <c r="CD55" s="59"/>
      <c r="CE55" s="59"/>
      <c r="CF55" s="59"/>
      <c r="CG55" s="59"/>
      <c r="CH55" s="59"/>
      <c r="CI55" s="59"/>
      <c r="CJ55" s="59"/>
      <c r="CK55" s="59"/>
    </row>
    <row r="56" spans="2:89" s="57" customFormat="1" hidden="1">
      <c r="B56" s="84" t="s">
        <v>130</v>
      </c>
      <c r="D56" s="58"/>
      <c r="E56" s="84" t="s">
        <v>131</v>
      </c>
      <c r="F56" s="84"/>
      <c r="H56" s="58"/>
      <c r="I56" s="58"/>
      <c r="J56" s="58"/>
      <c r="K56" s="58"/>
      <c r="AO56" s="58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59"/>
      <c r="BX56" s="59"/>
      <c r="BY56" s="59"/>
      <c r="BZ56" s="59"/>
      <c r="CA56" s="59"/>
      <c r="CB56" s="59"/>
      <c r="CC56" s="59"/>
      <c r="CD56" s="59"/>
      <c r="CE56" s="59"/>
      <c r="CF56" s="59"/>
      <c r="CG56" s="59"/>
      <c r="CH56" s="59"/>
      <c r="CI56" s="59"/>
      <c r="CJ56" s="59"/>
      <c r="CK56" s="59"/>
    </row>
    <row r="57" spans="2:89" s="57" customFormat="1" hidden="1">
      <c r="B57" s="84" t="s">
        <v>132</v>
      </c>
      <c r="D57" s="58"/>
      <c r="E57" s="84" t="s">
        <v>133</v>
      </c>
      <c r="F57" s="84"/>
      <c r="H57" s="58"/>
      <c r="I57" s="58"/>
      <c r="J57" s="58"/>
      <c r="K57" s="58"/>
      <c r="AO57" s="58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</row>
    <row r="58" spans="2:89" s="57" customFormat="1" hidden="1">
      <c r="B58" s="84" t="s">
        <v>12</v>
      </c>
      <c r="D58" s="58"/>
      <c r="E58" s="84" t="s">
        <v>134</v>
      </c>
      <c r="F58" s="84"/>
      <c r="H58" s="58"/>
      <c r="I58" s="58"/>
      <c r="J58" s="58"/>
      <c r="K58" s="58"/>
      <c r="AO58" s="58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59"/>
      <c r="BX58" s="59"/>
      <c r="BY58" s="59"/>
      <c r="BZ58" s="59"/>
      <c r="CA58" s="59"/>
      <c r="CB58" s="59"/>
      <c r="CC58" s="59"/>
      <c r="CD58" s="59"/>
      <c r="CE58" s="59"/>
      <c r="CF58" s="59"/>
      <c r="CG58" s="59"/>
      <c r="CH58" s="59"/>
      <c r="CI58" s="59"/>
      <c r="CJ58" s="59"/>
      <c r="CK58" s="59"/>
    </row>
    <row r="59" spans="2:89" s="57" customFormat="1" hidden="1">
      <c r="B59" s="84" t="s">
        <v>17</v>
      </c>
      <c r="D59" s="58"/>
      <c r="E59" s="84" t="s">
        <v>135</v>
      </c>
      <c r="F59" s="84"/>
      <c r="H59" s="58"/>
      <c r="I59" s="58"/>
      <c r="J59" s="58"/>
      <c r="K59" s="58"/>
      <c r="M59" s="85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G59" s="58"/>
      <c r="AH59" s="58"/>
      <c r="AI59" s="58"/>
      <c r="AJ59" s="58"/>
      <c r="AK59" s="58"/>
      <c r="AL59" s="58"/>
      <c r="AM59" s="58"/>
      <c r="AN59" s="58"/>
      <c r="AO59" s="58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  <c r="BM59" s="59"/>
      <c r="BN59" s="59"/>
      <c r="BO59" s="59"/>
      <c r="BP59" s="59"/>
      <c r="BQ59" s="59"/>
      <c r="BR59" s="59"/>
      <c r="BS59" s="59"/>
      <c r="BT59" s="59"/>
      <c r="BU59" s="59"/>
      <c r="BV59" s="59"/>
      <c r="BW59" s="59"/>
      <c r="BX59" s="59"/>
      <c r="BY59" s="59"/>
      <c r="BZ59" s="59"/>
      <c r="CA59" s="59"/>
      <c r="CB59" s="59"/>
      <c r="CC59" s="59"/>
      <c r="CD59" s="59"/>
      <c r="CE59" s="59"/>
      <c r="CF59" s="59"/>
      <c r="CG59" s="59"/>
      <c r="CH59" s="59"/>
      <c r="CI59" s="59"/>
      <c r="CJ59" s="59"/>
      <c r="CK59" s="59"/>
    </row>
    <row r="60" spans="2:89" s="57" customFormat="1" hidden="1">
      <c r="B60" s="84" t="s">
        <v>136</v>
      </c>
      <c r="D60" s="58"/>
      <c r="E60" s="84" t="s">
        <v>137</v>
      </c>
      <c r="F60" s="84"/>
      <c r="H60" s="58"/>
      <c r="I60" s="58"/>
      <c r="J60" s="58"/>
      <c r="K60" s="58"/>
      <c r="M60" s="85">
        <v>1.2</v>
      </c>
      <c r="AO60" s="58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  <c r="BO60" s="59"/>
      <c r="BP60" s="59"/>
      <c r="BQ60" s="59"/>
      <c r="BR60" s="59"/>
      <c r="BS60" s="59"/>
      <c r="BT60" s="59"/>
      <c r="BU60" s="59"/>
      <c r="BV60" s="59"/>
      <c r="BW60" s="59"/>
      <c r="BX60" s="59"/>
      <c r="BY60" s="59"/>
      <c r="BZ60" s="59"/>
      <c r="CA60" s="59"/>
      <c r="CB60" s="59"/>
      <c r="CC60" s="59"/>
      <c r="CD60" s="59"/>
      <c r="CE60" s="59"/>
      <c r="CF60" s="59"/>
      <c r="CG60" s="59"/>
      <c r="CH60" s="59"/>
      <c r="CI60" s="59"/>
      <c r="CJ60" s="59"/>
      <c r="CK60" s="59"/>
    </row>
    <row r="61" spans="2:89" s="57" customFormat="1" hidden="1">
      <c r="B61" s="84" t="s">
        <v>122</v>
      </c>
      <c r="D61" s="58"/>
      <c r="E61" s="84" t="s">
        <v>138</v>
      </c>
      <c r="F61" s="84"/>
      <c r="H61" s="58"/>
      <c r="I61" s="58"/>
      <c r="J61" s="58"/>
      <c r="K61" s="58"/>
      <c r="M61" s="85">
        <v>1.2</v>
      </c>
      <c r="AO61" s="58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  <c r="BM61" s="59"/>
      <c r="BN61" s="59"/>
      <c r="BO61" s="59"/>
      <c r="BP61" s="59"/>
      <c r="BQ61" s="59"/>
      <c r="BR61" s="59"/>
      <c r="BS61" s="59"/>
      <c r="BT61" s="59"/>
      <c r="BU61" s="59"/>
      <c r="BV61" s="59"/>
      <c r="BW61" s="59"/>
      <c r="BX61" s="59"/>
      <c r="BY61" s="59"/>
      <c r="BZ61" s="59"/>
      <c r="CA61" s="59"/>
      <c r="CB61" s="59"/>
      <c r="CC61" s="59"/>
      <c r="CD61" s="59"/>
      <c r="CE61" s="59"/>
      <c r="CF61" s="59"/>
      <c r="CG61" s="59"/>
      <c r="CH61" s="59"/>
      <c r="CI61" s="59"/>
      <c r="CJ61" s="59"/>
      <c r="CK61" s="59"/>
    </row>
    <row r="62" spans="2:89" s="57" customFormat="1" hidden="1">
      <c r="B62" s="84" t="s">
        <v>139</v>
      </c>
      <c r="D62" s="58"/>
      <c r="E62" s="84" t="s">
        <v>140</v>
      </c>
      <c r="F62" s="84"/>
      <c r="H62" s="58"/>
      <c r="I62" s="58"/>
      <c r="J62" s="58"/>
      <c r="K62" s="58"/>
      <c r="M62" s="85">
        <v>1.2</v>
      </c>
      <c r="AO62" s="58"/>
      <c r="AP62" s="59"/>
      <c r="AQ62" s="59"/>
      <c r="AR62" s="59"/>
      <c r="AS62" s="59"/>
      <c r="AT62" s="59"/>
      <c r="AU62" s="59"/>
      <c r="AV62" s="59"/>
      <c r="AW62" s="59"/>
      <c r="AX62" s="59"/>
      <c r="AY62" s="59"/>
      <c r="AZ62" s="59"/>
      <c r="BA62" s="59"/>
      <c r="BB62" s="59"/>
      <c r="BC62" s="59"/>
      <c r="BD62" s="59"/>
      <c r="BE62" s="59"/>
      <c r="BF62" s="59"/>
      <c r="BG62" s="59"/>
      <c r="BH62" s="59"/>
      <c r="BI62" s="59"/>
      <c r="BJ62" s="59"/>
      <c r="BK62" s="59"/>
      <c r="BL62" s="59"/>
      <c r="BM62" s="59"/>
      <c r="BN62" s="59"/>
      <c r="BO62" s="59"/>
      <c r="BP62" s="59"/>
      <c r="BQ62" s="59"/>
      <c r="BR62" s="59"/>
      <c r="BS62" s="59"/>
      <c r="BT62" s="59"/>
      <c r="BU62" s="59"/>
      <c r="BV62" s="59"/>
      <c r="BW62" s="59"/>
      <c r="BX62" s="59"/>
      <c r="BY62" s="59"/>
      <c r="BZ62" s="59"/>
      <c r="CA62" s="59"/>
      <c r="CB62" s="59"/>
      <c r="CC62" s="59"/>
      <c r="CD62" s="59"/>
      <c r="CE62" s="59"/>
      <c r="CF62" s="59"/>
      <c r="CG62" s="59"/>
      <c r="CH62" s="59"/>
      <c r="CI62" s="59"/>
      <c r="CJ62" s="59"/>
      <c r="CK62" s="59"/>
    </row>
    <row r="63" spans="2:89" s="57" customFormat="1" hidden="1">
      <c r="B63" s="84" t="s">
        <v>141</v>
      </c>
      <c r="D63" s="58"/>
      <c r="E63" s="84" t="s">
        <v>142</v>
      </c>
      <c r="F63" s="84"/>
      <c r="H63" s="58"/>
      <c r="I63" s="58"/>
      <c r="J63" s="58"/>
      <c r="K63" s="58"/>
      <c r="M63" s="85">
        <v>1.2</v>
      </c>
      <c r="AO63" s="58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59"/>
      <c r="BP63" s="59"/>
      <c r="BQ63" s="59"/>
      <c r="BR63" s="59"/>
      <c r="BS63" s="59"/>
      <c r="BT63" s="59"/>
      <c r="BU63" s="59"/>
      <c r="BV63" s="59"/>
      <c r="BW63" s="59"/>
      <c r="BX63" s="59"/>
      <c r="BY63" s="59"/>
      <c r="BZ63" s="59"/>
      <c r="CA63" s="59"/>
      <c r="CB63" s="59"/>
      <c r="CC63" s="59"/>
      <c r="CD63" s="59"/>
      <c r="CE63" s="59"/>
      <c r="CF63" s="59"/>
      <c r="CG63" s="59"/>
      <c r="CH63" s="59"/>
      <c r="CI63" s="59"/>
      <c r="CJ63" s="59"/>
      <c r="CK63" s="59"/>
    </row>
    <row r="64" spans="2:89" s="57" customFormat="1" hidden="1">
      <c r="B64" s="84" t="s">
        <v>143</v>
      </c>
      <c r="D64" s="58"/>
      <c r="E64" s="84" t="s">
        <v>144</v>
      </c>
      <c r="F64" s="84"/>
      <c r="H64" s="58"/>
      <c r="I64" s="58"/>
      <c r="J64" s="58"/>
      <c r="K64" s="58"/>
      <c r="M64" s="85">
        <v>1.2</v>
      </c>
      <c r="AO64" s="58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</row>
    <row r="65" spans="2:89" s="57" customFormat="1" hidden="1">
      <c r="B65" s="84" t="s">
        <v>145</v>
      </c>
      <c r="D65" s="58"/>
      <c r="E65" s="84" t="s">
        <v>146</v>
      </c>
      <c r="F65" s="84"/>
      <c r="H65" s="58"/>
      <c r="I65" s="58"/>
      <c r="J65" s="58"/>
      <c r="K65" s="58"/>
      <c r="M65" s="85">
        <v>1.2</v>
      </c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G65" s="58"/>
      <c r="AH65" s="58"/>
      <c r="AI65" s="58"/>
      <c r="AJ65" s="58"/>
      <c r="AK65" s="58"/>
      <c r="AL65" s="58"/>
      <c r="AM65" s="58"/>
      <c r="AN65" s="58"/>
      <c r="AO65" s="58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</row>
    <row r="66" spans="2:89" s="57" customFormat="1" hidden="1">
      <c r="B66" s="84" t="s">
        <v>147</v>
      </c>
      <c r="D66" s="58"/>
      <c r="E66" s="84" t="s">
        <v>148</v>
      </c>
      <c r="F66" s="84"/>
      <c r="H66" s="58"/>
      <c r="I66" s="58"/>
      <c r="J66" s="58"/>
      <c r="K66" s="58"/>
      <c r="M66" s="85">
        <v>1.2</v>
      </c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G66" s="58"/>
      <c r="AH66" s="58"/>
      <c r="AI66" s="58"/>
      <c r="AJ66" s="58"/>
      <c r="AK66" s="58"/>
      <c r="AL66" s="58"/>
      <c r="AM66" s="58"/>
      <c r="AN66" s="58"/>
      <c r="AO66" s="58"/>
      <c r="AP66" s="59"/>
      <c r="AQ66" s="59"/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59"/>
      <c r="BD66" s="59"/>
      <c r="BE66" s="59"/>
      <c r="BF66" s="59"/>
      <c r="BG66" s="59"/>
      <c r="BH66" s="59"/>
      <c r="BI66" s="59"/>
      <c r="BJ66" s="59"/>
      <c r="BK66" s="59"/>
      <c r="BL66" s="59"/>
      <c r="BM66" s="59"/>
      <c r="BN66" s="59"/>
      <c r="BO66" s="59"/>
      <c r="BP66" s="59"/>
      <c r="BQ66" s="59"/>
      <c r="BR66" s="59"/>
      <c r="BS66" s="59"/>
      <c r="BT66" s="59"/>
      <c r="BU66" s="59"/>
      <c r="BV66" s="59"/>
      <c r="BW66" s="59"/>
      <c r="BX66" s="59"/>
      <c r="BY66" s="59"/>
      <c r="BZ66" s="59"/>
      <c r="CA66" s="59"/>
      <c r="CB66" s="59"/>
      <c r="CC66" s="59"/>
      <c r="CD66" s="59"/>
      <c r="CE66" s="59"/>
      <c r="CF66" s="59"/>
      <c r="CG66" s="59"/>
      <c r="CH66" s="59"/>
      <c r="CI66" s="59"/>
      <c r="CJ66" s="59"/>
      <c r="CK66" s="59"/>
    </row>
    <row r="67" spans="2:89" s="57" customFormat="1" hidden="1">
      <c r="B67" s="84" t="s">
        <v>149</v>
      </c>
      <c r="D67" s="58"/>
      <c r="E67" s="84" t="s">
        <v>150</v>
      </c>
      <c r="F67" s="84"/>
      <c r="H67" s="58"/>
      <c r="I67" s="58"/>
      <c r="J67" s="58"/>
      <c r="K67" s="58"/>
      <c r="M67" s="85">
        <v>1.2</v>
      </c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G67" s="58"/>
      <c r="AH67" s="58"/>
      <c r="AI67" s="58"/>
      <c r="AJ67" s="58"/>
      <c r="AK67" s="58"/>
      <c r="AL67" s="58"/>
      <c r="AM67" s="58"/>
      <c r="AN67" s="58"/>
      <c r="AO67" s="58"/>
      <c r="AP67" s="59"/>
      <c r="AQ67" s="59"/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  <c r="BC67" s="59"/>
      <c r="BD67" s="59"/>
      <c r="BE67" s="59"/>
      <c r="BF67" s="59"/>
      <c r="BG67" s="59"/>
      <c r="BH67" s="59"/>
      <c r="BI67" s="59"/>
      <c r="BJ67" s="59"/>
      <c r="BK67" s="59"/>
      <c r="BL67" s="59"/>
      <c r="BM67" s="59"/>
      <c r="BN67" s="59"/>
      <c r="BO67" s="59"/>
      <c r="BP67" s="59"/>
      <c r="BQ67" s="59"/>
      <c r="BR67" s="59"/>
      <c r="BS67" s="59"/>
      <c r="BT67" s="59"/>
      <c r="BU67" s="59"/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9"/>
      <c r="CH67" s="59"/>
      <c r="CI67" s="59"/>
      <c r="CJ67" s="59"/>
      <c r="CK67" s="59"/>
    </row>
    <row r="68" spans="2:89" s="57" customFormat="1" hidden="1">
      <c r="B68" s="84" t="s">
        <v>151</v>
      </c>
      <c r="D68" s="58"/>
      <c r="E68" s="84" t="s">
        <v>152</v>
      </c>
      <c r="F68" s="84"/>
      <c r="H68" s="58"/>
      <c r="I68" s="58"/>
      <c r="J68" s="58"/>
      <c r="K68" s="58"/>
      <c r="M68" s="85">
        <v>1.2</v>
      </c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G68" s="58"/>
      <c r="AH68" s="58"/>
      <c r="AI68" s="58"/>
      <c r="AJ68" s="58"/>
      <c r="AK68" s="58"/>
      <c r="AL68" s="58"/>
      <c r="AM68" s="58"/>
      <c r="AN68" s="58"/>
      <c r="AO68" s="58"/>
      <c r="AP68" s="59"/>
      <c r="AQ68" s="59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59"/>
      <c r="BK68" s="59"/>
      <c r="BL68" s="59"/>
      <c r="BM68" s="59"/>
      <c r="BN68" s="59"/>
      <c r="BO68" s="59"/>
      <c r="BP68" s="59"/>
      <c r="BQ68" s="59"/>
      <c r="BR68" s="59"/>
      <c r="BS68" s="59"/>
      <c r="BT68" s="59"/>
      <c r="BU68" s="59"/>
      <c r="BV68" s="59"/>
      <c r="BW68" s="59"/>
      <c r="BX68" s="59"/>
      <c r="BY68" s="59"/>
      <c r="BZ68" s="59"/>
      <c r="CA68" s="59"/>
      <c r="CB68" s="59"/>
      <c r="CC68" s="59"/>
      <c r="CD68" s="59"/>
      <c r="CE68" s="59"/>
      <c r="CF68" s="59"/>
      <c r="CG68" s="59"/>
      <c r="CH68" s="59"/>
      <c r="CI68" s="59"/>
      <c r="CJ68" s="59"/>
      <c r="CK68" s="59"/>
    </row>
    <row r="69" spans="2:89" s="57" customFormat="1" hidden="1">
      <c r="B69" s="84"/>
      <c r="D69" s="58"/>
      <c r="E69" s="84"/>
      <c r="F69" s="84"/>
      <c r="H69" s="58"/>
      <c r="I69" s="58"/>
      <c r="J69" s="58"/>
      <c r="K69" s="58"/>
      <c r="M69" s="85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G69" s="58"/>
      <c r="AH69" s="58"/>
      <c r="AI69" s="58"/>
      <c r="AJ69" s="58"/>
      <c r="AK69" s="58"/>
      <c r="AL69" s="58"/>
      <c r="AM69" s="58"/>
      <c r="AN69" s="58"/>
      <c r="AO69" s="58"/>
      <c r="AP69" s="59"/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  <c r="BJ69" s="59"/>
      <c r="BK69" s="59"/>
      <c r="BL69" s="59"/>
      <c r="BM69" s="59"/>
      <c r="BN69" s="59"/>
      <c r="BO69" s="59"/>
      <c r="BP69" s="59"/>
      <c r="BQ69" s="59"/>
      <c r="BR69" s="59"/>
      <c r="BS69" s="59"/>
      <c r="BT69" s="59"/>
      <c r="BU69" s="59"/>
      <c r="BV69" s="59"/>
      <c r="BW69" s="59"/>
      <c r="BX69" s="59"/>
      <c r="BY69" s="59"/>
      <c r="BZ69" s="59"/>
      <c r="CA69" s="59"/>
      <c r="CB69" s="59"/>
      <c r="CC69" s="59"/>
      <c r="CD69" s="59"/>
      <c r="CE69" s="59"/>
      <c r="CF69" s="59"/>
      <c r="CG69" s="59"/>
      <c r="CH69" s="59"/>
      <c r="CI69" s="59"/>
      <c r="CJ69" s="59"/>
      <c r="CK69" s="59"/>
    </row>
    <row r="70" spans="2:89" s="57" customFormat="1" hidden="1">
      <c r="B70" s="84"/>
      <c r="D70" s="58"/>
      <c r="E70" s="84"/>
      <c r="F70" s="84"/>
      <c r="H70" s="58"/>
      <c r="I70" s="58"/>
      <c r="J70" s="58"/>
      <c r="K70" s="58"/>
      <c r="M70" s="85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G70" s="58"/>
      <c r="AH70" s="58"/>
      <c r="AI70" s="58"/>
      <c r="AJ70" s="58"/>
      <c r="AK70" s="58"/>
      <c r="AL70" s="58"/>
      <c r="AM70" s="58"/>
      <c r="AN70" s="58"/>
      <c r="AO70" s="58"/>
      <c r="AP70" s="59"/>
      <c r="AQ70" s="59"/>
      <c r="AR70" s="59"/>
      <c r="AS70" s="59"/>
      <c r="AT70" s="59"/>
      <c r="AU70" s="59"/>
      <c r="AV70" s="59"/>
      <c r="AW70" s="59"/>
      <c r="AX70" s="59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59"/>
      <c r="BJ70" s="59"/>
      <c r="BK70" s="59"/>
      <c r="BL70" s="59"/>
      <c r="BM70" s="59"/>
      <c r="BN70" s="59"/>
      <c r="BO70" s="59"/>
      <c r="BP70" s="59"/>
      <c r="BQ70" s="59"/>
      <c r="BR70" s="59"/>
      <c r="BS70" s="59"/>
      <c r="BT70" s="59"/>
      <c r="BU70" s="59"/>
      <c r="BV70" s="59"/>
      <c r="BW70" s="59"/>
      <c r="BX70" s="59"/>
      <c r="BY70" s="59"/>
      <c r="BZ70" s="59"/>
      <c r="CA70" s="59"/>
      <c r="CB70" s="59"/>
      <c r="CC70" s="59"/>
      <c r="CD70" s="59"/>
      <c r="CE70" s="59"/>
      <c r="CF70" s="59"/>
      <c r="CG70" s="59"/>
      <c r="CH70" s="59"/>
      <c r="CI70" s="59"/>
      <c r="CJ70" s="59"/>
      <c r="CK70" s="59"/>
    </row>
    <row r="71" spans="2:89" s="57" customFormat="1" hidden="1">
      <c r="B71" s="83" t="s">
        <v>153</v>
      </c>
      <c r="D71" s="58"/>
      <c r="E71" s="84"/>
      <c r="F71" s="84"/>
      <c r="H71" s="58"/>
      <c r="I71" s="58"/>
      <c r="J71" s="58"/>
      <c r="K71" s="58"/>
      <c r="M71" s="85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G71" s="58"/>
      <c r="AH71" s="58"/>
      <c r="AI71" s="58"/>
      <c r="AJ71" s="58"/>
      <c r="AK71" s="58"/>
      <c r="AL71" s="58"/>
      <c r="AM71" s="58"/>
      <c r="AN71" s="58"/>
      <c r="AO71" s="58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</row>
    <row r="72" spans="2:89" s="57" customFormat="1" hidden="1">
      <c r="B72" s="84" t="s">
        <v>116</v>
      </c>
      <c r="D72" s="58"/>
      <c r="E72" s="84"/>
      <c r="F72" s="84"/>
      <c r="H72" s="58"/>
      <c r="I72" s="58"/>
      <c r="J72" s="58"/>
      <c r="K72" s="58"/>
      <c r="M72" s="85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G72" s="58"/>
      <c r="AH72" s="58"/>
      <c r="AI72" s="58"/>
      <c r="AJ72" s="58"/>
      <c r="AK72" s="58"/>
      <c r="AL72" s="58"/>
      <c r="AM72" s="58"/>
      <c r="AN72" s="58"/>
      <c r="AO72" s="58"/>
      <c r="AP72" s="59"/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59"/>
      <c r="BD72" s="59"/>
      <c r="BE72" s="59"/>
      <c r="BF72" s="59"/>
      <c r="BG72" s="59"/>
      <c r="BH72" s="59"/>
      <c r="BI72" s="59"/>
      <c r="BJ72" s="59"/>
      <c r="BK72" s="59"/>
      <c r="BL72" s="59"/>
      <c r="BM72" s="59"/>
      <c r="BN72" s="59"/>
      <c r="BO72" s="59"/>
      <c r="BP72" s="59"/>
      <c r="BQ72" s="59"/>
      <c r="BR72" s="59"/>
      <c r="BS72" s="59"/>
      <c r="BT72" s="59"/>
      <c r="BU72" s="59"/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59"/>
      <c r="CJ72" s="59"/>
      <c r="CK72" s="59"/>
    </row>
    <row r="73" spans="2:89" s="57" customFormat="1" hidden="1">
      <c r="B73" s="84" t="s">
        <v>123</v>
      </c>
      <c r="D73" s="58"/>
      <c r="E73" s="84"/>
      <c r="F73" s="84"/>
      <c r="H73" s="58"/>
      <c r="I73" s="58"/>
      <c r="J73" s="58"/>
      <c r="K73" s="58"/>
      <c r="M73" s="85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G73" s="58"/>
      <c r="AH73" s="58"/>
      <c r="AI73" s="58"/>
      <c r="AJ73" s="58"/>
      <c r="AK73" s="58"/>
      <c r="AL73" s="58"/>
      <c r="AM73" s="58"/>
      <c r="AN73" s="58"/>
      <c r="AO73" s="58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</row>
    <row r="74" spans="2:89" s="57" customFormat="1" hidden="1">
      <c r="B74" s="84" t="s">
        <v>154</v>
      </c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G74" s="58"/>
      <c r="AH74" s="58"/>
      <c r="AI74" s="58"/>
      <c r="AJ74" s="58"/>
      <c r="AK74" s="58"/>
      <c r="AL74" s="58"/>
      <c r="AM74" s="58"/>
      <c r="AN74" s="58"/>
      <c r="AO74" s="58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</row>
    <row r="75" spans="2:89" s="57" customFormat="1" hidden="1">
      <c r="B75" s="57" t="s">
        <v>14</v>
      </c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G75" s="58"/>
      <c r="AH75" s="58"/>
      <c r="AI75" s="58"/>
      <c r="AJ75" s="58"/>
      <c r="AK75" s="58"/>
      <c r="AL75" s="58"/>
      <c r="AM75" s="58"/>
      <c r="AN75" s="58"/>
      <c r="AO75" s="58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59"/>
      <c r="BI75" s="59"/>
      <c r="BJ75" s="59"/>
      <c r="BK75" s="59"/>
      <c r="BL75" s="59"/>
      <c r="BM75" s="59"/>
      <c r="BN75" s="59"/>
      <c r="BO75" s="59"/>
      <c r="BP75" s="59"/>
      <c r="BQ75" s="59"/>
      <c r="BR75" s="59"/>
      <c r="BS75" s="59"/>
      <c r="BT75" s="59"/>
      <c r="BU75" s="59"/>
      <c r="BV75" s="59"/>
      <c r="BW75" s="59"/>
      <c r="BX75" s="59"/>
      <c r="BY75" s="59"/>
      <c r="BZ75" s="59"/>
      <c r="CA75" s="59"/>
      <c r="CB75" s="59"/>
      <c r="CC75" s="59"/>
      <c r="CD75" s="59"/>
      <c r="CE75" s="59"/>
      <c r="CF75" s="59"/>
      <c r="CG75" s="59"/>
      <c r="CH75" s="59"/>
      <c r="CI75" s="59"/>
      <c r="CJ75" s="59"/>
      <c r="CK75" s="59"/>
    </row>
    <row r="76" spans="2:89" s="57" customFormat="1" hidden="1">
      <c r="B76" s="83" t="s">
        <v>155</v>
      </c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G76" s="58"/>
      <c r="AH76" s="58"/>
      <c r="AI76" s="58"/>
      <c r="AJ76" s="58"/>
      <c r="AK76" s="58"/>
      <c r="AL76" s="58"/>
      <c r="AM76" s="58"/>
      <c r="AN76" s="58"/>
      <c r="AO76" s="58"/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  <c r="BH76" s="59"/>
      <c r="BI76" s="59"/>
      <c r="BJ76" s="59"/>
      <c r="BK76" s="59"/>
      <c r="BL76" s="59"/>
      <c r="BM76" s="59"/>
      <c r="BN76" s="59"/>
      <c r="BO76" s="59"/>
      <c r="BP76" s="59"/>
      <c r="BQ76" s="59"/>
      <c r="BR76" s="59"/>
      <c r="BS76" s="59"/>
      <c r="BT76" s="59"/>
      <c r="BU76" s="59"/>
      <c r="BV76" s="59"/>
      <c r="BW76" s="59"/>
      <c r="BX76" s="59"/>
      <c r="BY76" s="59"/>
      <c r="BZ76" s="59"/>
      <c r="CA76" s="59"/>
      <c r="CB76" s="59"/>
      <c r="CC76" s="59"/>
      <c r="CD76" s="59"/>
      <c r="CE76" s="59"/>
      <c r="CF76" s="59"/>
      <c r="CG76" s="59"/>
      <c r="CH76" s="59"/>
      <c r="CI76" s="59"/>
      <c r="CJ76" s="59"/>
      <c r="CK76" s="59"/>
    </row>
    <row r="77" spans="2:89" s="57" customFormat="1" hidden="1">
      <c r="B77" s="57" t="s">
        <v>124</v>
      </c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G77" s="58"/>
      <c r="AH77" s="58"/>
      <c r="AI77" s="58"/>
      <c r="AJ77" s="58"/>
      <c r="AK77" s="58"/>
      <c r="AL77" s="58"/>
      <c r="AM77" s="58"/>
      <c r="AN77" s="58"/>
      <c r="AO77" s="58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</row>
    <row r="78" spans="2:89" s="57" customFormat="1" hidden="1">
      <c r="B78" s="57" t="s">
        <v>120</v>
      </c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G78" s="86"/>
      <c r="AH78" s="86"/>
      <c r="AI78" s="86"/>
      <c r="AJ78" s="86"/>
      <c r="AK78" s="86"/>
      <c r="AL78" s="86"/>
      <c r="AM78" s="86"/>
      <c r="AN78" s="86"/>
      <c r="AO78" s="58"/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59"/>
      <c r="BI78" s="59"/>
      <c r="BJ78" s="59"/>
      <c r="BK78" s="59"/>
      <c r="BL78" s="59"/>
      <c r="BM78" s="59"/>
      <c r="BN78" s="59"/>
      <c r="BO78" s="59"/>
      <c r="BP78" s="59"/>
      <c r="BQ78" s="59"/>
      <c r="BR78" s="59"/>
      <c r="BS78" s="59"/>
      <c r="BT78" s="59"/>
      <c r="BU78" s="59"/>
      <c r="BV78" s="59"/>
      <c r="BW78" s="59"/>
      <c r="BX78" s="59"/>
      <c r="BY78" s="59"/>
      <c r="BZ78" s="59"/>
      <c r="CA78" s="59"/>
      <c r="CB78" s="59"/>
      <c r="CC78" s="59"/>
      <c r="CD78" s="59"/>
      <c r="CE78" s="59"/>
      <c r="CF78" s="59"/>
      <c r="CG78" s="59"/>
      <c r="CH78" s="59"/>
      <c r="CI78" s="59"/>
      <c r="CJ78" s="59"/>
      <c r="CK78" s="59"/>
    </row>
    <row r="79" spans="2:89" s="57" customFormat="1" hidden="1">
      <c r="B79" s="57" t="s">
        <v>71</v>
      </c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G79" s="86"/>
      <c r="AH79" s="86"/>
      <c r="AI79" s="86"/>
      <c r="AJ79" s="86"/>
      <c r="AK79" s="86"/>
      <c r="AL79" s="86"/>
      <c r="AM79" s="86"/>
      <c r="AN79" s="86"/>
      <c r="AO79" s="58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</row>
    <row r="80" spans="2:89" s="57" customFormat="1" hidden="1">
      <c r="B80" s="57" t="s">
        <v>117</v>
      </c>
      <c r="T80" s="86"/>
      <c r="U80" s="86"/>
      <c r="V80" s="86"/>
      <c r="W80" s="86"/>
      <c r="X80" s="86"/>
      <c r="Y80" s="86"/>
      <c r="Z80" s="86"/>
      <c r="AA80" s="86"/>
      <c r="AB80" s="86"/>
      <c r="AC80" s="86"/>
      <c r="AD80" s="86"/>
      <c r="AE80" s="86"/>
      <c r="AG80" s="86"/>
      <c r="AH80" s="86"/>
      <c r="AI80" s="86"/>
      <c r="AJ80" s="86"/>
      <c r="AK80" s="86"/>
      <c r="AL80" s="86"/>
      <c r="AM80" s="86"/>
      <c r="AN80" s="86"/>
      <c r="AO80" s="58"/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59"/>
      <c r="BI80" s="59"/>
      <c r="BJ80" s="59"/>
      <c r="BK80" s="59"/>
      <c r="BL80" s="59"/>
      <c r="BM80" s="59"/>
      <c r="BN80" s="59"/>
      <c r="BO80" s="59"/>
      <c r="BP80" s="59"/>
      <c r="BQ80" s="59"/>
      <c r="BR80" s="59"/>
      <c r="BS80" s="59"/>
      <c r="BT80" s="59"/>
      <c r="BU80" s="59"/>
      <c r="BV80" s="59"/>
      <c r="BW80" s="59"/>
      <c r="BX80" s="59"/>
      <c r="BY80" s="59"/>
      <c r="BZ80" s="59"/>
      <c r="CA80" s="59"/>
      <c r="CB80" s="59"/>
      <c r="CC80" s="59"/>
      <c r="CD80" s="59"/>
      <c r="CE80" s="59"/>
      <c r="CF80" s="59"/>
      <c r="CG80" s="59"/>
      <c r="CH80" s="59"/>
      <c r="CI80" s="59"/>
      <c r="CJ80" s="59"/>
      <c r="CK80" s="59"/>
    </row>
    <row r="81" spans="2:89" s="57" customFormat="1" hidden="1">
      <c r="B81" s="57" t="s">
        <v>93</v>
      </c>
      <c r="T81" s="86"/>
      <c r="U81" s="86"/>
      <c r="V81" s="86"/>
      <c r="W81" s="86"/>
      <c r="X81" s="86"/>
      <c r="Y81" s="86"/>
      <c r="Z81" s="86"/>
      <c r="AA81" s="86"/>
      <c r="AB81" s="86"/>
      <c r="AC81" s="86"/>
      <c r="AD81" s="86"/>
      <c r="AE81" s="86"/>
      <c r="AG81" s="86"/>
      <c r="AH81" s="86"/>
      <c r="AI81" s="86"/>
      <c r="AJ81" s="86"/>
      <c r="AK81" s="86"/>
      <c r="AL81" s="86"/>
      <c r="AM81" s="86"/>
      <c r="AN81" s="86"/>
      <c r="AO81" s="58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</row>
    <row r="82" spans="2:89" s="57" customFormat="1" hidden="1">
      <c r="B82" s="57" t="s">
        <v>156</v>
      </c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G82" s="86"/>
      <c r="AH82" s="86"/>
      <c r="AI82" s="86"/>
      <c r="AJ82" s="86"/>
      <c r="AK82" s="86"/>
      <c r="AL82" s="86"/>
      <c r="AM82" s="86"/>
      <c r="AN82" s="86"/>
      <c r="AO82" s="58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</row>
    <row r="83" spans="2:89" s="57" customFormat="1" hidden="1">
      <c r="B83" s="57" t="s">
        <v>157</v>
      </c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  <c r="AE83" s="86"/>
      <c r="AG83" s="86"/>
      <c r="AH83" s="86"/>
      <c r="AI83" s="86"/>
      <c r="AJ83" s="86"/>
      <c r="AK83" s="86"/>
      <c r="AL83" s="86"/>
      <c r="AM83" s="86"/>
      <c r="AN83" s="86"/>
      <c r="AO83" s="58"/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59"/>
      <c r="BI83" s="59"/>
      <c r="BJ83" s="59"/>
      <c r="BK83" s="59"/>
      <c r="BL83" s="59"/>
      <c r="BM83" s="59"/>
      <c r="BN83" s="59"/>
      <c r="BO83" s="59"/>
      <c r="BP83" s="59"/>
      <c r="BQ83" s="59"/>
      <c r="BR83" s="59"/>
      <c r="BS83" s="59"/>
      <c r="BT83" s="59"/>
      <c r="BU83" s="59"/>
      <c r="BV83" s="59"/>
      <c r="BW83" s="59"/>
      <c r="BX83" s="59"/>
      <c r="BY83" s="59"/>
      <c r="BZ83" s="59"/>
      <c r="CA83" s="59"/>
      <c r="CB83" s="59"/>
      <c r="CC83" s="59"/>
      <c r="CD83" s="59"/>
      <c r="CE83" s="59"/>
      <c r="CF83" s="59"/>
      <c r="CG83" s="59"/>
      <c r="CH83" s="59"/>
      <c r="CI83" s="59"/>
      <c r="CJ83" s="59"/>
      <c r="CK83" s="59"/>
    </row>
    <row r="84" spans="2:89" s="57" customFormat="1" hidden="1">
      <c r="B84" s="57" t="s">
        <v>15</v>
      </c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G84" s="86"/>
      <c r="AH84" s="86"/>
      <c r="AI84" s="86"/>
      <c r="AJ84" s="86"/>
      <c r="AK84" s="86"/>
      <c r="AL84" s="86"/>
      <c r="AM84" s="86"/>
      <c r="AN84" s="86"/>
      <c r="AO84" s="58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59"/>
      <c r="BR84" s="59"/>
      <c r="BS84" s="59"/>
      <c r="BT84" s="59"/>
      <c r="BU84" s="59"/>
      <c r="BV84" s="59"/>
      <c r="BW84" s="59"/>
      <c r="BX84" s="59"/>
      <c r="BY84" s="59"/>
      <c r="BZ84" s="59"/>
      <c r="CA84" s="59"/>
      <c r="CB84" s="59"/>
      <c r="CC84" s="59"/>
      <c r="CD84" s="59"/>
      <c r="CE84" s="59"/>
      <c r="CF84" s="59"/>
      <c r="CG84" s="59"/>
      <c r="CH84" s="59"/>
      <c r="CI84" s="59"/>
      <c r="CJ84" s="59"/>
      <c r="CK84" s="59"/>
    </row>
    <row r="85" spans="2:89" s="57" customFormat="1" hidden="1">
      <c r="B85" s="57" t="s">
        <v>158</v>
      </c>
      <c r="T85" s="86"/>
      <c r="U85" s="86"/>
      <c r="V85" s="86"/>
      <c r="W85" s="86"/>
      <c r="X85" s="86"/>
      <c r="Y85" s="86"/>
      <c r="Z85" s="86"/>
      <c r="AA85" s="86"/>
      <c r="AB85" s="86"/>
      <c r="AC85" s="86"/>
      <c r="AD85" s="86"/>
      <c r="AE85" s="86"/>
      <c r="AG85" s="86"/>
      <c r="AH85" s="86"/>
      <c r="AI85" s="86"/>
      <c r="AJ85" s="86"/>
      <c r="AK85" s="86"/>
      <c r="AL85" s="86"/>
      <c r="AM85" s="86"/>
      <c r="AN85" s="86"/>
      <c r="AO85" s="58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59"/>
      <c r="BR85" s="59"/>
      <c r="BS85" s="59"/>
      <c r="BT85" s="59"/>
      <c r="BU85" s="59"/>
      <c r="BV85" s="59"/>
      <c r="BW85" s="59"/>
      <c r="BX85" s="59"/>
      <c r="BY85" s="59"/>
      <c r="BZ85" s="59"/>
      <c r="CA85" s="59"/>
      <c r="CB85" s="59"/>
      <c r="CC85" s="59"/>
      <c r="CD85" s="59"/>
      <c r="CE85" s="59"/>
      <c r="CF85" s="59"/>
      <c r="CG85" s="59"/>
      <c r="CH85" s="59"/>
      <c r="CI85" s="59"/>
      <c r="CJ85" s="59"/>
      <c r="CK85" s="59"/>
    </row>
    <row r="86" spans="2:89" s="57" customFormat="1" hidden="1">
      <c r="B86" s="57" t="s">
        <v>16</v>
      </c>
      <c r="T86" s="86"/>
      <c r="U86" s="86"/>
      <c r="V86" s="86"/>
      <c r="W86" s="86"/>
      <c r="X86" s="86"/>
      <c r="Y86" s="86"/>
      <c r="Z86" s="86"/>
      <c r="AA86" s="86"/>
      <c r="AB86" s="86"/>
      <c r="AC86" s="86"/>
      <c r="AD86" s="86"/>
      <c r="AE86" s="86"/>
      <c r="AG86" s="86"/>
      <c r="AH86" s="86"/>
      <c r="AI86" s="86"/>
      <c r="AJ86" s="86"/>
      <c r="AK86" s="86"/>
      <c r="AL86" s="86"/>
      <c r="AM86" s="86"/>
      <c r="AN86" s="86"/>
      <c r="AO86" s="58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59"/>
      <c r="BR86" s="59"/>
      <c r="BS86" s="59"/>
      <c r="BT86" s="59"/>
      <c r="BU86" s="59"/>
      <c r="BV86" s="59"/>
      <c r="BW86" s="59"/>
      <c r="BX86" s="59"/>
      <c r="BY86" s="59"/>
      <c r="BZ86" s="59"/>
      <c r="CA86" s="59"/>
      <c r="CB86" s="59"/>
      <c r="CC86" s="59"/>
      <c r="CD86" s="59"/>
      <c r="CE86" s="59"/>
      <c r="CF86" s="59"/>
      <c r="CG86" s="59"/>
      <c r="CH86" s="59"/>
      <c r="CI86" s="59"/>
      <c r="CJ86" s="59"/>
      <c r="CK86" s="59"/>
    </row>
    <row r="87" spans="2:89" s="57" customFormat="1" hidden="1">
      <c r="B87" s="57" t="s">
        <v>159</v>
      </c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G87" s="86"/>
      <c r="AH87" s="86"/>
      <c r="AI87" s="86"/>
      <c r="AJ87" s="86"/>
      <c r="AK87" s="86"/>
      <c r="AL87" s="86"/>
      <c r="AM87" s="86"/>
      <c r="AN87" s="86"/>
      <c r="AO87" s="58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</row>
    <row r="88" spans="2:89" s="57" customFormat="1" hidden="1">
      <c r="B88" s="57" t="str">
        <f>"BLS1 BDV "&amp;E88&amp;"/"&amp;H88</f>
        <v>BLS1 BDV 14/12</v>
      </c>
      <c r="E88" s="57">
        <v>14</v>
      </c>
      <c r="H88" s="57">
        <v>12</v>
      </c>
      <c r="T88" s="86"/>
      <c r="U88" s="86"/>
      <c r="V88" s="86"/>
      <c r="W88" s="86"/>
      <c r="X88" s="86"/>
      <c r="Y88" s="86"/>
      <c r="Z88" s="86"/>
      <c r="AA88" s="86"/>
      <c r="AB88" s="86"/>
      <c r="AC88" s="86"/>
      <c r="AD88" s="86"/>
      <c r="AE88" s="86"/>
      <c r="AG88" s="86"/>
      <c r="AH88" s="86"/>
      <c r="AI88" s="86"/>
      <c r="AJ88" s="86"/>
      <c r="AK88" s="86"/>
      <c r="AL88" s="86"/>
      <c r="AM88" s="86"/>
      <c r="AN88" s="86"/>
      <c r="AO88" s="58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59"/>
      <c r="BR88" s="59"/>
      <c r="BS88" s="59"/>
      <c r="BT88" s="59"/>
      <c r="BU88" s="59"/>
      <c r="BV88" s="59"/>
      <c r="BW88" s="59"/>
      <c r="BX88" s="59"/>
      <c r="BY88" s="59"/>
      <c r="BZ88" s="59"/>
      <c r="CA88" s="59"/>
      <c r="CB88" s="59"/>
      <c r="CC88" s="59"/>
      <c r="CD88" s="59"/>
      <c r="CE88" s="59"/>
      <c r="CF88" s="59"/>
      <c r="CG88" s="59"/>
      <c r="CH88" s="59"/>
      <c r="CI88" s="59"/>
      <c r="CJ88" s="59"/>
      <c r="CK88" s="59"/>
    </row>
    <row r="89" spans="2:89" s="57" customFormat="1" hidden="1">
      <c r="B89" s="57" t="str">
        <f t="shared" ref="B89:B99" si="35">"BLS1 BDV "&amp;E89&amp;"/"&amp;H89</f>
        <v>BLS1 BDV 16/14</v>
      </c>
      <c r="E89" s="57">
        <v>16</v>
      </c>
      <c r="H89" s="57">
        <v>14</v>
      </c>
      <c r="T89" s="86"/>
      <c r="U89" s="86"/>
      <c r="V89" s="86"/>
      <c r="W89" s="86"/>
      <c r="X89" s="86"/>
      <c r="Y89" s="86"/>
      <c r="Z89" s="86"/>
      <c r="AA89" s="86"/>
      <c r="AB89" s="86"/>
      <c r="AC89" s="86"/>
      <c r="AD89" s="86"/>
      <c r="AE89" s="86"/>
      <c r="AG89" s="86"/>
      <c r="AH89" s="86"/>
      <c r="AI89" s="86"/>
      <c r="AJ89" s="86"/>
      <c r="AK89" s="86"/>
      <c r="AL89" s="86"/>
      <c r="AM89" s="86"/>
      <c r="AN89" s="86"/>
      <c r="AO89" s="58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59"/>
      <c r="BR89" s="59"/>
      <c r="BS89" s="59"/>
      <c r="BT89" s="59"/>
      <c r="BU89" s="59"/>
      <c r="BV89" s="59"/>
      <c r="BW89" s="59"/>
      <c r="BX89" s="59"/>
      <c r="BY89" s="59"/>
      <c r="BZ89" s="59"/>
      <c r="CA89" s="59"/>
      <c r="CB89" s="59"/>
      <c r="CC89" s="59"/>
      <c r="CD89" s="59"/>
      <c r="CE89" s="59"/>
      <c r="CF89" s="59"/>
      <c r="CG89" s="59"/>
      <c r="CH89" s="59"/>
      <c r="CI89" s="59"/>
      <c r="CJ89" s="59"/>
      <c r="CK89" s="59"/>
    </row>
    <row r="90" spans="2:89" s="57" customFormat="1" hidden="1">
      <c r="B90" s="57" t="str">
        <f t="shared" si="35"/>
        <v>BLS1 BDV 18/16</v>
      </c>
      <c r="E90" s="57">
        <v>18</v>
      </c>
      <c r="H90" s="57">
        <v>16</v>
      </c>
      <c r="T90" s="86"/>
      <c r="U90" s="86"/>
      <c r="V90" s="86"/>
      <c r="W90" s="86"/>
      <c r="X90" s="86"/>
      <c r="Y90" s="86"/>
      <c r="Z90" s="86"/>
      <c r="AA90" s="86"/>
      <c r="AB90" s="86"/>
      <c r="AC90" s="86"/>
      <c r="AD90" s="86"/>
      <c r="AE90" s="86"/>
      <c r="AG90" s="86"/>
      <c r="AH90" s="86"/>
      <c r="AI90" s="86"/>
      <c r="AJ90" s="86"/>
      <c r="AK90" s="86"/>
      <c r="AL90" s="86"/>
      <c r="AM90" s="86"/>
      <c r="AN90" s="86"/>
      <c r="AO90" s="58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</row>
    <row r="91" spans="2:89" s="57" customFormat="1" hidden="1">
      <c r="B91" s="57" t="str">
        <f t="shared" si="35"/>
        <v>BLS1 BDV 20/16</v>
      </c>
      <c r="E91" s="57">
        <v>20</v>
      </c>
      <c r="H91" s="57">
        <v>16</v>
      </c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G91" s="58"/>
      <c r="AH91" s="58"/>
      <c r="AI91" s="58"/>
      <c r="AJ91" s="58"/>
      <c r="AK91" s="58"/>
      <c r="AL91" s="58"/>
      <c r="AM91" s="58"/>
      <c r="AN91" s="58"/>
      <c r="AO91" s="58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</row>
    <row r="92" spans="2:89" s="57" customFormat="1" hidden="1">
      <c r="B92" s="57" t="str">
        <f t="shared" si="35"/>
        <v>BLS1 BDV 20/18</v>
      </c>
      <c r="E92" s="57">
        <v>20</v>
      </c>
      <c r="H92" s="57">
        <v>18</v>
      </c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G92" s="58"/>
      <c r="AH92" s="58"/>
      <c r="AI92" s="58"/>
      <c r="AJ92" s="58"/>
      <c r="AK92" s="58"/>
      <c r="AL92" s="58"/>
      <c r="AM92" s="58"/>
      <c r="AN92" s="58"/>
      <c r="AO92" s="58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59"/>
      <c r="BR92" s="59"/>
      <c r="BS92" s="59"/>
      <c r="BT92" s="59"/>
      <c r="BU92" s="59"/>
      <c r="BV92" s="59"/>
      <c r="BW92" s="59"/>
      <c r="BX92" s="59"/>
      <c r="BY92" s="59"/>
      <c r="BZ92" s="59"/>
      <c r="CA92" s="59"/>
      <c r="CB92" s="59"/>
      <c r="CC92" s="59"/>
      <c r="CD92" s="59"/>
      <c r="CE92" s="59"/>
      <c r="CF92" s="59"/>
      <c r="CG92" s="59"/>
      <c r="CH92" s="59"/>
      <c r="CI92" s="59"/>
      <c r="CJ92" s="59"/>
      <c r="CK92" s="59"/>
    </row>
    <row r="93" spans="2:89" s="57" customFormat="1" hidden="1">
      <c r="B93" s="57" t="str">
        <f t="shared" si="35"/>
        <v>BLS1 BDV 22/18</v>
      </c>
      <c r="E93" s="57">
        <v>22</v>
      </c>
      <c r="H93" s="57">
        <v>18</v>
      </c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G93" s="58"/>
      <c r="AH93" s="58"/>
      <c r="AI93" s="58"/>
      <c r="AJ93" s="58"/>
      <c r="AK93" s="58"/>
      <c r="AL93" s="58"/>
      <c r="AM93" s="58"/>
      <c r="AN93" s="58"/>
      <c r="AO93" s="58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59"/>
      <c r="BI93" s="59"/>
      <c r="BJ93" s="59"/>
      <c r="BK93" s="59"/>
      <c r="BL93" s="59"/>
      <c r="BM93" s="59"/>
      <c r="BN93" s="59"/>
      <c r="BO93" s="59"/>
      <c r="BP93" s="59"/>
      <c r="BQ93" s="59"/>
      <c r="BR93" s="59"/>
      <c r="BS93" s="59"/>
      <c r="BT93" s="59"/>
      <c r="BU93" s="59"/>
      <c r="BV93" s="59"/>
      <c r="BW93" s="59"/>
      <c r="BX93" s="59"/>
      <c r="BY93" s="59"/>
      <c r="BZ93" s="59"/>
      <c r="CA93" s="59"/>
      <c r="CB93" s="59"/>
      <c r="CC93" s="59"/>
      <c r="CD93" s="59"/>
      <c r="CE93" s="59"/>
      <c r="CF93" s="59"/>
      <c r="CG93" s="59"/>
      <c r="CH93" s="59"/>
      <c r="CI93" s="59"/>
      <c r="CJ93" s="59"/>
      <c r="CK93" s="59"/>
    </row>
    <row r="94" spans="2:89" s="57" customFormat="1" hidden="1">
      <c r="B94" s="57" t="str">
        <f t="shared" si="35"/>
        <v>BLS1 BDV 22/20</v>
      </c>
      <c r="E94" s="57">
        <v>22</v>
      </c>
      <c r="H94" s="57">
        <v>20</v>
      </c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O94" s="58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59"/>
      <c r="BR94" s="59"/>
      <c r="BS94" s="59"/>
      <c r="BT94" s="59"/>
      <c r="BU94" s="59"/>
      <c r="BV94" s="59"/>
      <c r="BW94" s="59"/>
      <c r="BX94" s="59"/>
      <c r="BY94" s="59"/>
      <c r="BZ94" s="59"/>
      <c r="CA94" s="59"/>
      <c r="CB94" s="59"/>
      <c r="CC94" s="59"/>
      <c r="CD94" s="59"/>
      <c r="CE94" s="59"/>
      <c r="CF94" s="59"/>
      <c r="CG94" s="59"/>
      <c r="CH94" s="59"/>
      <c r="CI94" s="59"/>
      <c r="CJ94" s="59"/>
      <c r="CK94" s="59"/>
    </row>
    <row r="95" spans="2:89" s="57" customFormat="1" ht="15" hidden="1" customHeight="1">
      <c r="B95" s="57" t="str">
        <f t="shared" si="35"/>
        <v>BLS1 BDV 26/20</v>
      </c>
      <c r="E95" s="57">
        <v>26</v>
      </c>
      <c r="H95" s="57">
        <v>20</v>
      </c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O95" s="58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59"/>
      <c r="BU95" s="59"/>
      <c r="BV95" s="59"/>
      <c r="BW95" s="59"/>
      <c r="BX95" s="59"/>
      <c r="BY95" s="59"/>
      <c r="BZ95" s="59"/>
      <c r="CA95" s="59"/>
      <c r="CB95" s="59"/>
      <c r="CC95" s="59"/>
      <c r="CD95" s="59"/>
      <c r="CE95" s="59"/>
      <c r="CF95" s="59"/>
      <c r="CG95" s="59"/>
      <c r="CH95" s="59"/>
      <c r="CI95" s="59"/>
      <c r="CJ95" s="59"/>
      <c r="CK95" s="59"/>
    </row>
    <row r="96" spans="2:89" s="57" customFormat="1" hidden="1">
      <c r="B96" s="57" t="str">
        <f t="shared" si="35"/>
        <v>BLS1 BDV 26/22</v>
      </c>
      <c r="E96" s="57">
        <v>26</v>
      </c>
      <c r="H96" s="57">
        <v>22</v>
      </c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O96" s="58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</row>
    <row r="97" spans="2:89" s="57" customFormat="1" ht="15.75" hidden="1" customHeight="1">
      <c r="B97" s="57" t="str">
        <f t="shared" si="35"/>
        <v>BLS1 BDV 30/26</v>
      </c>
      <c r="E97" s="57">
        <v>30</v>
      </c>
      <c r="H97" s="57">
        <v>26</v>
      </c>
      <c r="I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O97" s="58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59"/>
      <c r="BR97" s="59"/>
      <c r="BS97" s="59"/>
      <c r="BT97" s="59"/>
      <c r="BU97" s="59"/>
      <c r="BV97" s="59"/>
      <c r="BW97" s="59"/>
      <c r="BX97" s="59"/>
      <c r="BY97" s="59"/>
      <c r="BZ97" s="59"/>
      <c r="CA97" s="59"/>
      <c r="CB97" s="59"/>
      <c r="CC97" s="59"/>
      <c r="CD97" s="59"/>
      <c r="CE97" s="59"/>
      <c r="CF97" s="59"/>
      <c r="CG97" s="59"/>
      <c r="CH97" s="59"/>
      <c r="CI97" s="59"/>
      <c r="CJ97" s="59"/>
      <c r="CK97" s="59"/>
    </row>
    <row r="98" spans="2:89" s="57" customFormat="1" ht="18" hidden="1" customHeight="1">
      <c r="B98" s="57" t="str">
        <f t="shared" si="35"/>
        <v>BLS1 BDV 34/30</v>
      </c>
      <c r="E98" s="57">
        <v>34</v>
      </c>
      <c r="H98" s="57">
        <v>30</v>
      </c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O98" s="58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</row>
    <row r="99" spans="2:89" s="57" customFormat="1" hidden="1">
      <c r="B99" s="399" t="str">
        <f t="shared" si="35"/>
        <v>BLS1 BDV 40/34</v>
      </c>
      <c r="C99" s="399"/>
      <c r="D99" s="399"/>
      <c r="E99" s="399">
        <v>40</v>
      </c>
      <c r="F99" s="399"/>
      <c r="G99" s="399"/>
      <c r="H99" s="399">
        <v>34</v>
      </c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O99" s="58"/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  <c r="BD99" s="59"/>
      <c r="BE99" s="59"/>
      <c r="BF99" s="59"/>
      <c r="BG99" s="59"/>
      <c r="BH99" s="59"/>
      <c r="BI99" s="59"/>
      <c r="BJ99" s="59"/>
      <c r="BK99" s="59"/>
      <c r="BL99" s="59"/>
      <c r="BM99" s="59"/>
      <c r="BN99" s="59"/>
      <c r="BO99" s="59"/>
      <c r="BP99" s="59"/>
      <c r="BQ99" s="59"/>
      <c r="BR99" s="59"/>
      <c r="BS99" s="59"/>
      <c r="BT99" s="59"/>
      <c r="BU99" s="59"/>
      <c r="BV99" s="59"/>
      <c r="BW99" s="59"/>
      <c r="BX99" s="59"/>
      <c r="BY99" s="59"/>
      <c r="BZ99" s="59"/>
      <c r="CA99" s="59"/>
      <c r="CB99" s="59"/>
      <c r="CC99" s="59"/>
      <c r="CD99" s="59"/>
      <c r="CE99" s="59"/>
      <c r="CF99" s="59"/>
      <c r="CG99" s="59"/>
      <c r="CH99" s="59"/>
      <c r="CI99" s="59"/>
      <c r="CJ99" s="59"/>
      <c r="CK99" s="59"/>
    </row>
    <row r="100" spans="2:89" s="57" customFormat="1" hidden="1">
      <c r="B100" s="57" t="str">
        <f>"BLS2 BDV "&amp;E100&amp;"/"&amp;H100</f>
        <v>BLS2 BDV 14/12</v>
      </c>
      <c r="E100" s="57">
        <v>14</v>
      </c>
      <c r="H100" s="57">
        <v>12</v>
      </c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O100" s="58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</row>
    <row r="101" spans="2:89" s="57" customFormat="1" ht="15.75" hidden="1" customHeight="1">
      <c r="B101" s="57" t="str">
        <f t="shared" ref="B101:B111" si="36">"BLS2 BDV "&amp;E101&amp;"/"&amp;H101</f>
        <v>BLS2 BDV 16/14</v>
      </c>
      <c r="E101" s="57">
        <v>16</v>
      </c>
      <c r="H101" s="57">
        <v>14</v>
      </c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O101" s="58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</row>
    <row r="102" spans="2:89" s="57" customFormat="1" hidden="1">
      <c r="B102" s="57" t="str">
        <f t="shared" si="36"/>
        <v>BLS2 BDV 18/16</v>
      </c>
      <c r="E102" s="57">
        <v>18</v>
      </c>
      <c r="H102" s="57">
        <v>16</v>
      </c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O102" s="58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</row>
    <row r="103" spans="2:89" s="57" customFormat="1" hidden="1">
      <c r="B103" s="57" t="str">
        <f t="shared" si="36"/>
        <v>BLS2 BDV 20/16</v>
      </c>
      <c r="E103" s="57">
        <v>20</v>
      </c>
      <c r="H103" s="57">
        <v>16</v>
      </c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O103" s="58"/>
      <c r="AP103" s="59"/>
      <c r="AQ103" s="59"/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59"/>
      <c r="BD103" s="59"/>
      <c r="BE103" s="59"/>
      <c r="BF103" s="59"/>
      <c r="BG103" s="59"/>
      <c r="BH103" s="59"/>
      <c r="BI103" s="59"/>
      <c r="BJ103" s="59"/>
      <c r="BK103" s="59"/>
      <c r="BL103" s="59"/>
      <c r="BM103" s="59"/>
      <c r="BN103" s="59"/>
      <c r="BO103" s="59"/>
      <c r="BP103" s="59"/>
      <c r="BQ103" s="59"/>
      <c r="BR103" s="59"/>
      <c r="BS103" s="59"/>
      <c r="BT103" s="59"/>
      <c r="BU103" s="59"/>
      <c r="BV103" s="59"/>
      <c r="BW103" s="59"/>
      <c r="BX103" s="59"/>
      <c r="BY103" s="59"/>
      <c r="BZ103" s="59"/>
      <c r="CA103" s="59"/>
      <c r="CB103" s="59"/>
      <c r="CC103" s="59"/>
      <c r="CD103" s="59"/>
      <c r="CE103" s="59"/>
      <c r="CF103" s="59"/>
      <c r="CG103" s="59"/>
      <c r="CH103" s="59"/>
      <c r="CI103" s="59"/>
      <c r="CJ103" s="59"/>
      <c r="CK103" s="59"/>
    </row>
    <row r="104" spans="2:89" s="57" customFormat="1" hidden="1">
      <c r="B104" s="57" t="str">
        <f t="shared" si="36"/>
        <v>BLS2 BDV 20/18</v>
      </c>
      <c r="E104" s="57">
        <v>20</v>
      </c>
      <c r="H104" s="57">
        <v>18</v>
      </c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O104" s="58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</row>
    <row r="105" spans="2:89" s="57" customFormat="1" hidden="1">
      <c r="B105" s="57" t="str">
        <f t="shared" si="36"/>
        <v>BLS2 BDV 22/18</v>
      </c>
      <c r="E105" s="57">
        <v>22</v>
      </c>
      <c r="H105" s="57">
        <v>18</v>
      </c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9"/>
      <c r="AQ105" s="59"/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59"/>
      <c r="BD105" s="59"/>
      <c r="BE105" s="59"/>
      <c r="BF105" s="59"/>
      <c r="BG105" s="59"/>
      <c r="BH105" s="59"/>
      <c r="BI105" s="59"/>
      <c r="BJ105" s="59"/>
      <c r="BK105" s="59"/>
      <c r="BL105" s="59"/>
      <c r="BM105" s="59"/>
      <c r="BN105" s="59"/>
      <c r="BO105" s="59"/>
      <c r="BP105" s="59"/>
      <c r="BQ105" s="59"/>
      <c r="BR105" s="59"/>
      <c r="BS105" s="59"/>
      <c r="BT105" s="59"/>
      <c r="BU105" s="59"/>
      <c r="BV105" s="59"/>
      <c r="BW105" s="59"/>
      <c r="BX105" s="59"/>
      <c r="BY105" s="59"/>
      <c r="BZ105" s="59"/>
      <c r="CA105" s="59"/>
      <c r="CB105" s="59"/>
      <c r="CC105" s="59"/>
      <c r="CD105" s="59"/>
      <c r="CE105" s="59"/>
      <c r="CF105" s="59"/>
      <c r="CG105" s="59"/>
      <c r="CH105" s="59"/>
      <c r="CI105" s="59"/>
      <c r="CJ105" s="59"/>
      <c r="CK105" s="59"/>
    </row>
    <row r="106" spans="2:89" s="57" customFormat="1" hidden="1">
      <c r="B106" s="57" t="str">
        <f t="shared" si="36"/>
        <v>BLS2 BDV 22/20</v>
      </c>
      <c r="E106" s="57">
        <v>22</v>
      </c>
      <c r="H106" s="57">
        <v>20</v>
      </c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</row>
    <row r="107" spans="2:89" s="57" customFormat="1" hidden="1">
      <c r="B107" s="57" t="str">
        <f t="shared" si="36"/>
        <v>BLS2 BDV 26/20</v>
      </c>
      <c r="E107" s="57">
        <v>26</v>
      </c>
      <c r="H107" s="57">
        <v>20</v>
      </c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</row>
    <row r="108" spans="2:89" s="57" customFormat="1" hidden="1">
      <c r="B108" s="57" t="str">
        <f t="shared" si="36"/>
        <v>BLS2 BDV 26/22</v>
      </c>
      <c r="E108" s="57">
        <v>26</v>
      </c>
      <c r="H108" s="57">
        <v>22</v>
      </c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59"/>
      <c r="BI108" s="59"/>
      <c r="BJ108" s="59"/>
      <c r="BK108" s="59"/>
      <c r="BL108" s="59"/>
      <c r="BM108" s="59"/>
      <c r="BN108" s="59"/>
      <c r="BO108" s="59"/>
      <c r="BP108" s="59"/>
      <c r="BQ108" s="59"/>
      <c r="BR108" s="59"/>
      <c r="BS108" s="59"/>
      <c r="BT108" s="59"/>
      <c r="BU108" s="59"/>
      <c r="BV108" s="59"/>
      <c r="BW108" s="59"/>
      <c r="BX108" s="59"/>
      <c r="BY108" s="59"/>
      <c r="BZ108" s="59"/>
      <c r="CA108" s="59"/>
      <c r="CB108" s="59"/>
      <c r="CC108" s="59"/>
      <c r="CD108" s="59"/>
      <c r="CE108" s="59"/>
      <c r="CF108" s="59"/>
      <c r="CG108" s="59"/>
      <c r="CH108" s="59"/>
      <c r="CI108" s="59"/>
      <c r="CJ108" s="59"/>
      <c r="CK108" s="59"/>
    </row>
    <row r="109" spans="2:89" s="57" customFormat="1" hidden="1">
      <c r="B109" s="57" t="str">
        <f t="shared" si="36"/>
        <v>BLS2 BDV 30/26</v>
      </c>
      <c r="E109" s="57">
        <v>30</v>
      </c>
      <c r="H109" s="57">
        <v>26</v>
      </c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9"/>
      <c r="AQ109" s="59"/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59"/>
      <c r="BD109" s="59"/>
      <c r="BE109" s="59"/>
      <c r="BF109" s="59"/>
      <c r="BG109" s="59"/>
      <c r="BH109" s="59"/>
      <c r="BI109" s="59"/>
      <c r="BJ109" s="59"/>
      <c r="BK109" s="59"/>
      <c r="BL109" s="59"/>
      <c r="BM109" s="59"/>
      <c r="BN109" s="59"/>
      <c r="BO109" s="59"/>
      <c r="BP109" s="59"/>
      <c r="BQ109" s="59"/>
      <c r="BR109" s="59"/>
      <c r="BS109" s="59"/>
      <c r="BT109" s="59"/>
      <c r="BU109" s="59"/>
      <c r="BV109" s="59"/>
      <c r="BW109" s="59"/>
      <c r="BX109" s="59"/>
      <c r="BY109" s="59"/>
      <c r="BZ109" s="59"/>
      <c r="CA109" s="59"/>
      <c r="CB109" s="59"/>
      <c r="CC109" s="59"/>
      <c r="CD109" s="59"/>
      <c r="CE109" s="59"/>
      <c r="CF109" s="59"/>
      <c r="CG109" s="59"/>
      <c r="CH109" s="59"/>
      <c r="CI109" s="59"/>
      <c r="CJ109" s="59"/>
      <c r="CK109" s="59"/>
    </row>
    <row r="110" spans="2:89" s="57" customFormat="1" hidden="1">
      <c r="B110" s="57" t="str">
        <f t="shared" si="36"/>
        <v>BLS2 BDV 34/30</v>
      </c>
      <c r="E110" s="57">
        <v>34</v>
      </c>
      <c r="H110" s="57">
        <v>30</v>
      </c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9"/>
      <c r="AQ110" s="59"/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59"/>
      <c r="BD110" s="59"/>
      <c r="BE110" s="59"/>
      <c r="BF110" s="59"/>
      <c r="BG110" s="59"/>
      <c r="BH110" s="59"/>
      <c r="BI110" s="59"/>
      <c r="BJ110" s="59"/>
      <c r="BK110" s="59"/>
      <c r="BL110" s="59"/>
      <c r="BM110" s="59"/>
      <c r="BN110" s="59"/>
      <c r="BO110" s="59"/>
      <c r="BP110" s="59"/>
      <c r="BQ110" s="59"/>
      <c r="BR110" s="59"/>
      <c r="BS110" s="59"/>
      <c r="BT110" s="59"/>
      <c r="BU110" s="59"/>
      <c r="BV110" s="59"/>
      <c r="BW110" s="59"/>
      <c r="BX110" s="59"/>
      <c r="BY110" s="59"/>
      <c r="BZ110" s="59"/>
      <c r="CA110" s="59"/>
      <c r="CB110" s="59"/>
      <c r="CC110" s="59"/>
      <c r="CD110" s="59"/>
      <c r="CE110" s="59"/>
      <c r="CF110" s="59"/>
      <c r="CG110" s="59"/>
      <c r="CH110" s="59"/>
      <c r="CI110" s="59"/>
      <c r="CJ110" s="59"/>
      <c r="CK110" s="59"/>
    </row>
    <row r="111" spans="2:89" s="57" customFormat="1" hidden="1">
      <c r="B111" s="399" t="str">
        <f t="shared" si="36"/>
        <v>BLS2 BDV 40/34</v>
      </c>
      <c r="C111" s="399"/>
      <c r="D111" s="399"/>
      <c r="E111" s="399">
        <v>40</v>
      </c>
      <c r="F111" s="399"/>
      <c r="G111" s="399"/>
      <c r="H111" s="399">
        <v>34</v>
      </c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9"/>
      <c r="AQ111" s="59"/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59"/>
      <c r="BD111" s="59"/>
      <c r="BE111" s="59"/>
      <c r="BF111" s="59"/>
      <c r="BG111" s="59"/>
      <c r="BH111" s="59"/>
      <c r="BI111" s="59"/>
      <c r="BJ111" s="59"/>
      <c r="BK111" s="59"/>
      <c r="BL111" s="59"/>
      <c r="BM111" s="59"/>
      <c r="BN111" s="59"/>
      <c r="BO111" s="59"/>
      <c r="BP111" s="59"/>
      <c r="BQ111" s="59"/>
      <c r="BR111" s="59"/>
      <c r="BS111" s="59"/>
      <c r="BT111" s="59"/>
      <c r="BU111" s="59"/>
      <c r="BV111" s="59"/>
      <c r="BW111" s="59"/>
      <c r="BX111" s="59"/>
      <c r="BY111" s="59"/>
      <c r="BZ111" s="59"/>
      <c r="CA111" s="59"/>
      <c r="CB111" s="59"/>
      <c r="CC111" s="59"/>
      <c r="CD111" s="59"/>
      <c r="CE111" s="59"/>
      <c r="CF111" s="59"/>
      <c r="CG111" s="59"/>
      <c r="CH111" s="59"/>
      <c r="CI111" s="59"/>
      <c r="CJ111" s="59"/>
      <c r="CK111" s="59"/>
    </row>
    <row r="112" spans="2:89" s="57" customFormat="1" hidden="1">
      <c r="B112" s="57" t="str">
        <f>"LCE1 BDV "&amp;E112&amp;"/"&amp;H112</f>
        <v>LCE1 BDV 14/12</v>
      </c>
      <c r="E112" s="57">
        <v>14</v>
      </c>
      <c r="H112" s="57">
        <v>12</v>
      </c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9"/>
      <c r="AQ112" s="59"/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59"/>
      <c r="BD112" s="59"/>
      <c r="BE112" s="59"/>
      <c r="BF112" s="59"/>
      <c r="BG112" s="59"/>
      <c r="BH112" s="59"/>
      <c r="BI112" s="59"/>
      <c r="BJ112" s="59"/>
      <c r="BK112" s="59"/>
      <c r="BL112" s="59"/>
      <c r="BM112" s="59"/>
      <c r="BN112" s="59"/>
      <c r="BO112" s="59"/>
      <c r="BP112" s="59"/>
      <c r="BQ112" s="59"/>
      <c r="BR112" s="59"/>
      <c r="BS112" s="59"/>
      <c r="BT112" s="59"/>
      <c r="BU112" s="59"/>
      <c r="BV112" s="59"/>
      <c r="BW112" s="59"/>
      <c r="BX112" s="59"/>
      <c r="BY112" s="59"/>
      <c r="BZ112" s="59"/>
      <c r="CA112" s="59"/>
      <c r="CB112" s="59"/>
      <c r="CC112" s="59"/>
      <c r="CD112" s="59"/>
      <c r="CE112" s="59"/>
      <c r="CF112" s="59"/>
      <c r="CG112" s="59"/>
      <c r="CH112" s="59"/>
      <c r="CI112" s="59"/>
      <c r="CJ112" s="59"/>
      <c r="CK112" s="59"/>
    </row>
    <row r="113" spans="2:89" s="57" customFormat="1" hidden="1">
      <c r="B113" s="57" t="str">
        <f t="shared" ref="B113:B123" si="37">"LCE1 BDV "&amp;E113&amp;"/"&amp;H113</f>
        <v>LCE1 BDV 16/14</v>
      </c>
      <c r="E113" s="57">
        <v>16</v>
      </c>
      <c r="H113" s="57">
        <v>14</v>
      </c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</row>
    <row r="114" spans="2:89" s="57" customFormat="1" hidden="1">
      <c r="B114" s="57" t="str">
        <f t="shared" si="37"/>
        <v>LCE1 BDV 18/16</v>
      </c>
      <c r="E114" s="57">
        <v>18</v>
      </c>
      <c r="H114" s="57">
        <v>16</v>
      </c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9"/>
      <c r="AQ114" s="59"/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59"/>
      <c r="BD114" s="59"/>
      <c r="BE114" s="59"/>
      <c r="BF114" s="59"/>
      <c r="BG114" s="59"/>
      <c r="BH114" s="59"/>
      <c r="BI114" s="59"/>
      <c r="BJ114" s="59"/>
      <c r="BK114" s="59"/>
      <c r="BL114" s="59"/>
      <c r="BM114" s="59"/>
      <c r="BN114" s="59"/>
      <c r="BO114" s="59"/>
      <c r="BP114" s="59"/>
      <c r="BQ114" s="59"/>
      <c r="BR114" s="59"/>
      <c r="BS114" s="59"/>
      <c r="BT114" s="59"/>
      <c r="BU114" s="59"/>
      <c r="BV114" s="59"/>
      <c r="BW114" s="59"/>
      <c r="BX114" s="59"/>
      <c r="BY114" s="59"/>
      <c r="BZ114" s="59"/>
      <c r="CA114" s="59"/>
      <c r="CB114" s="59"/>
      <c r="CC114" s="59"/>
      <c r="CD114" s="59"/>
      <c r="CE114" s="59"/>
      <c r="CF114" s="59"/>
      <c r="CG114" s="59"/>
      <c r="CH114" s="59"/>
      <c r="CI114" s="59"/>
      <c r="CJ114" s="59"/>
      <c r="CK114" s="59"/>
    </row>
    <row r="115" spans="2:89" s="57" customFormat="1" hidden="1">
      <c r="B115" s="57" t="str">
        <f t="shared" si="37"/>
        <v>LCE1 BDV 20/16</v>
      </c>
      <c r="E115" s="57">
        <v>20</v>
      </c>
      <c r="H115" s="57">
        <v>16</v>
      </c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</row>
    <row r="116" spans="2:89" s="57" customFormat="1" hidden="1">
      <c r="B116" s="57" t="str">
        <f t="shared" si="37"/>
        <v>LCE1 BDV 20/18</v>
      </c>
      <c r="E116" s="57">
        <v>20</v>
      </c>
      <c r="H116" s="57">
        <v>18</v>
      </c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9"/>
      <c r="AQ116" s="59"/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59"/>
      <c r="BD116" s="59"/>
      <c r="BE116" s="59"/>
      <c r="BF116" s="59"/>
      <c r="BG116" s="59"/>
      <c r="BH116" s="59"/>
      <c r="BI116" s="59"/>
      <c r="BJ116" s="59"/>
      <c r="BK116" s="59"/>
      <c r="BL116" s="59"/>
      <c r="BM116" s="59"/>
      <c r="BN116" s="59"/>
      <c r="BO116" s="59"/>
      <c r="BP116" s="59"/>
      <c r="BQ116" s="59"/>
      <c r="BR116" s="59"/>
      <c r="BS116" s="59"/>
      <c r="BT116" s="59"/>
      <c r="BU116" s="59"/>
      <c r="BV116" s="59"/>
      <c r="BW116" s="59"/>
      <c r="BX116" s="59"/>
      <c r="BY116" s="59"/>
      <c r="BZ116" s="59"/>
      <c r="CA116" s="59"/>
      <c r="CB116" s="59"/>
      <c r="CC116" s="59"/>
      <c r="CD116" s="59"/>
      <c r="CE116" s="59"/>
      <c r="CF116" s="59"/>
      <c r="CG116" s="59"/>
      <c r="CH116" s="59"/>
      <c r="CI116" s="59"/>
      <c r="CJ116" s="59"/>
      <c r="CK116" s="59"/>
    </row>
    <row r="117" spans="2:89" s="57" customFormat="1" hidden="1">
      <c r="B117" s="57" t="str">
        <f t="shared" si="37"/>
        <v>LCE1 BDV 22/18</v>
      </c>
      <c r="E117" s="57">
        <v>22</v>
      </c>
      <c r="H117" s="57">
        <v>18</v>
      </c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</row>
    <row r="118" spans="2:89" s="57" customFormat="1" hidden="1">
      <c r="B118" s="57" t="str">
        <f t="shared" si="37"/>
        <v>LCE1 BDV 22/20</v>
      </c>
      <c r="E118" s="57">
        <v>22</v>
      </c>
      <c r="H118" s="57">
        <v>20</v>
      </c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9"/>
      <c r="AQ118" s="59"/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59"/>
      <c r="BD118" s="59"/>
      <c r="BE118" s="59"/>
      <c r="BF118" s="59"/>
      <c r="BG118" s="59"/>
      <c r="BH118" s="59"/>
      <c r="BI118" s="59"/>
      <c r="BJ118" s="59"/>
      <c r="BK118" s="59"/>
      <c r="BL118" s="59"/>
      <c r="BM118" s="59"/>
      <c r="BN118" s="59"/>
      <c r="BO118" s="59"/>
      <c r="BP118" s="59"/>
      <c r="BQ118" s="59"/>
      <c r="BR118" s="59"/>
      <c r="BS118" s="59"/>
      <c r="BT118" s="59"/>
      <c r="BU118" s="59"/>
      <c r="BV118" s="59"/>
      <c r="BW118" s="59"/>
      <c r="BX118" s="59"/>
      <c r="BY118" s="59"/>
      <c r="BZ118" s="59"/>
      <c r="CA118" s="59"/>
      <c r="CB118" s="59"/>
      <c r="CC118" s="59"/>
      <c r="CD118" s="59"/>
      <c r="CE118" s="59"/>
      <c r="CF118" s="59"/>
      <c r="CG118" s="59"/>
      <c r="CH118" s="59"/>
      <c r="CI118" s="59"/>
      <c r="CJ118" s="59"/>
      <c r="CK118" s="59"/>
    </row>
    <row r="119" spans="2:89" s="57" customFormat="1" hidden="1">
      <c r="B119" s="57" t="str">
        <f t="shared" si="37"/>
        <v>LCE1 BDV 26/20</v>
      </c>
      <c r="E119" s="57">
        <v>26</v>
      </c>
      <c r="H119" s="57">
        <v>20</v>
      </c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</row>
    <row r="120" spans="2:89" s="57" customFormat="1" hidden="1">
      <c r="B120" s="57" t="str">
        <f t="shared" si="37"/>
        <v>LCE1 BDV 26/22</v>
      </c>
      <c r="E120" s="57">
        <v>26</v>
      </c>
      <c r="H120" s="57">
        <v>22</v>
      </c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9"/>
      <c r="AQ120" s="59"/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59"/>
      <c r="BD120" s="59"/>
      <c r="BE120" s="59"/>
      <c r="BF120" s="59"/>
      <c r="BG120" s="59"/>
      <c r="BH120" s="59"/>
      <c r="BI120" s="59"/>
      <c r="BJ120" s="59"/>
      <c r="BK120" s="59"/>
      <c r="BL120" s="59"/>
      <c r="BM120" s="59"/>
      <c r="BN120" s="59"/>
      <c r="BO120" s="59"/>
      <c r="BP120" s="59"/>
      <c r="BQ120" s="59"/>
      <c r="BR120" s="59"/>
      <c r="BS120" s="59"/>
      <c r="BT120" s="59"/>
      <c r="BU120" s="59"/>
      <c r="BV120" s="59"/>
      <c r="BW120" s="59"/>
      <c r="BX120" s="59"/>
      <c r="BY120" s="59"/>
      <c r="BZ120" s="59"/>
      <c r="CA120" s="59"/>
      <c r="CB120" s="59"/>
      <c r="CC120" s="59"/>
      <c r="CD120" s="59"/>
      <c r="CE120" s="59"/>
      <c r="CF120" s="59"/>
      <c r="CG120" s="59"/>
      <c r="CH120" s="59"/>
      <c r="CI120" s="59"/>
      <c r="CJ120" s="59"/>
      <c r="CK120" s="59"/>
    </row>
    <row r="121" spans="2:89" s="57" customFormat="1" hidden="1">
      <c r="B121" s="57" t="str">
        <f t="shared" si="37"/>
        <v>LCE1 BDV 30/26</v>
      </c>
      <c r="E121" s="57">
        <v>30</v>
      </c>
      <c r="H121" s="57">
        <v>26</v>
      </c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</row>
    <row r="122" spans="2:89" s="57" customFormat="1" hidden="1">
      <c r="B122" s="57" t="str">
        <f t="shared" si="37"/>
        <v>LCE1 BDV 34/30</v>
      </c>
      <c r="E122" s="57">
        <v>34</v>
      </c>
      <c r="H122" s="57">
        <v>30</v>
      </c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9"/>
      <c r="AQ122" s="59"/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59"/>
      <c r="BD122" s="59"/>
      <c r="BE122" s="59"/>
      <c r="BF122" s="59"/>
      <c r="BG122" s="59"/>
      <c r="BH122" s="59"/>
      <c r="BI122" s="59"/>
      <c r="BJ122" s="59"/>
      <c r="BK122" s="59"/>
      <c r="BL122" s="59"/>
      <c r="BM122" s="59"/>
      <c r="BN122" s="59"/>
      <c r="BO122" s="59"/>
      <c r="BP122" s="59"/>
      <c r="BQ122" s="59"/>
      <c r="BR122" s="59"/>
      <c r="BS122" s="59"/>
      <c r="BT122" s="59"/>
      <c r="BU122" s="59"/>
      <c r="BV122" s="59"/>
      <c r="BW122" s="59"/>
      <c r="BX122" s="59"/>
      <c r="BY122" s="59"/>
      <c r="BZ122" s="59"/>
      <c r="CA122" s="59"/>
      <c r="CB122" s="59"/>
      <c r="CC122" s="59"/>
      <c r="CD122" s="59"/>
      <c r="CE122" s="59"/>
      <c r="CF122" s="59"/>
      <c r="CG122" s="59"/>
      <c r="CH122" s="59"/>
      <c r="CI122" s="59"/>
      <c r="CJ122" s="59"/>
      <c r="CK122" s="59"/>
    </row>
    <row r="123" spans="2:89" s="57" customFormat="1" hidden="1">
      <c r="B123" s="399" t="str">
        <f t="shared" si="37"/>
        <v>LCE1 BDV 40/34</v>
      </c>
      <c r="C123" s="399"/>
      <c r="D123" s="399"/>
      <c r="E123" s="399">
        <v>40</v>
      </c>
      <c r="F123" s="399"/>
      <c r="G123" s="399"/>
      <c r="H123" s="399">
        <v>34</v>
      </c>
      <c r="T123" s="58"/>
      <c r="U123" s="58"/>
      <c r="V123" s="58"/>
      <c r="W123" s="58"/>
      <c r="X123" s="58"/>
      <c r="Y123" s="58"/>
      <c r="Z123" s="58"/>
      <c r="AA123" s="58"/>
      <c r="AB123" s="58"/>
      <c r="AC123" s="58"/>
      <c r="AD123" s="58"/>
      <c r="AE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</row>
    <row r="124" spans="2:89" s="57" customFormat="1" hidden="1">
      <c r="B124" s="57" t="str">
        <f>"LCE2 BDV "&amp;E124&amp;"/"&amp;H124</f>
        <v>LCE2 BDV 14/12</v>
      </c>
      <c r="E124" s="57">
        <v>14</v>
      </c>
      <c r="H124" s="57">
        <v>12</v>
      </c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9"/>
      <c r="AQ124" s="59"/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59"/>
      <c r="BD124" s="59"/>
      <c r="BE124" s="59"/>
      <c r="BF124" s="59"/>
      <c r="BG124" s="59"/>
      <c r="BH124" s="59"/>
      <c r="BI124" s="59"/>
      <c r="BJ124" s="59"/>
      <c r="BK124" s="59"/>
      <c r="BL124" s="59"/>
      <c r="BM124" s="59"/>
      <c r="BN124" s="59"/>
      <c r="BO124" s="59"/>
      <c r="BP124" s="59"/>
      <c r="BQ124" s="59"/>
      <c r="BR124" s="59"/>
      <c r="BS124" s="59"/>
      <c r="BT124" s="59"/>
      <c r="BU124" s="59"/>
      <c r="BV124" s="59"/>
      <c r="BW124" s="59"/>
      <c r="BX124" s="59"/>
      <c r="BY124" s="59"/>
      <c r="BZ124" s="59"/>
      <c r="CA124" s="59"/>
      <c r="CB124" s="59"/>
      <c r="CC124" s="59"/>
      <c r="CD124" s="59"/>
      <c r="CE124" s="59"/>
      <c r="CF124" s="59"/>
      <c r="CG124" s="59"/>
      <c r="CH124" s="59"/>
      <c r="CI124" s="59"/>
      <c r="CJ124" s="59"/>
      <c r="CK124" s="59"/>
    </row>
    <row r="125" spans="2:89" s="57" customFormat="1" hidden="1">
      <c r="B125" s="57" t="str">
        <f t="shared" ref="B125:B135" si="38">"LCE2 BDV "&amp;E125&amp;"/"&amp;H125</f>
        <v>LCE2 BDV 16/14</v>
      </c>
      <c r="E125" s="57">
        <v>16</v>
      </c>
      <c r="H125" s="57">
        <v>14</v>
      </c>
      <c r="T125" s="58"/>
      <c r="U125" s="58"/>
      <c r="V125" s="58"/>
      <c r="W125" s="58"/>
      <c r="X125" s="58"/>
      <c r="Y125" s="58"/>
      <c r="Z125" s="58"/>
      <c r="AA125" s="58"/>
      <c r="AB125" s="58"/>
      <c r="AC125" s="58"/>
      <c r="AD125" s="58"/>
      <c r="AE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</row>
    <row r="126" spans="2:89" s="57" customFormat="1" hidden="1">
      <c r="B126" s="57" t="str">
        <f t="shared" si="38"/>
        <v>LCE2 BDV 18/16</v>
      </c>
      <c r="E126" s="57">
        <v>18</v>
      </c>
      <c r="H126" s="57">
        <v>16</v>
      </c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</row>
    <row r="127" spans="2:89" s="57" customFormat="1" hidden="1">
      <c r="B127" s="57" t="str">
        <f t="shared" si="38"/>
        <v>LCE2 BDV 20/16</v>
      </c>
      <c r="E127" s="57">
        <v>20</v>
      </c>
      <c r="H127" s="57">
        <v>16</v>
      </c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9"/>
      <c r="AQ127" s="59"/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59"/>
      <c r="BD127" s="59"/>
      <c r="BE127" s="59"/>
      <c r="BF127" s="59"/>
      <c r="BG127" s="59"/>
      <c r="BH127" s="59"/>
      <c r="BI127" s="59"/>
      <c r="BJ127" s="59"/>
      <c r="BK127" s="59"/>
      <c r="BL127" s="59"/>
      <c r="BM127" s="59"/>
      <c r="BN127" s="59"/>
      <c r="BO127" s="59"/>
      <c r="BP127" s="59"/>
      <c r="BQ127" s="59"/>
      <c r="BR127" s="59"/>
      <c r="BS127" s="59"/>
      <c r="BT127" s="59"/>
      <c r="BU127" s="59"/>
      <c r="BV127" s="59"/>
      <c r="BW127" s="59"/>
      <c r="BX127" s="59"/>
      <c r="BY127" s="59"/>
      <c r="BZ127" s="59"/>
      <c r="CA127" s="59"/>
      <c r="CB127" s="59"/>
      <c r="CC127" s="59"/>
      <c r="CD127" s="59"/>
      <c r="CE127" s="59"/>
      <c r="CF127" s="59"/>
      <c r="CG127" s="59"/>
      <c r="CH127" s="59"/>
      <c r="CI127" s="59"/>
      <c r="CJ127" s="59"/>
      <c r="CK127" s="59"/>
    </row>
    <row r="128" spans="2:89" s="57" customFormat="1" hidden="1">
      <c r="B128" s="57" t="str">
        <f t="shared" si="38"/>
        <v>LCE2 BDV 20/18</v>
      </c>
      <c r="E128" s="57">
        <v>20</v>
      </c>
      <c r="H128" s="57">
        <v>18</v>
      </c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9"/>
      <c r="AQ128" s="59"/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59"/>
      <c r="BD128" s="59"/>
      <c r="BE128" s="59"/>
      <c r="BF128" s="59"/>
      <c r="BG128" s="59"/>
      <c r="BH128" s="59"/>
      <c r="BI128" s="59"/>
      <c r="BJ128" s="59"/>
      <c r="BK128" s="59"/>
      <c r="BL128" s="59"/>
      <c r="BM128" s="59"/>
      <c r="BN128" s="59"/>
      <c r="BO128" s="59"/>
      <c r="BP128" s="59"/>
      <c r="BQ128" s="59"/>
      <c r="BR128" s="59"/>
      <c r="BS128" s="59"/>
      <c r="BT128" s="59"/>
      <c r="BU128" s="59"/>
      <c r="BV128" s="59"/>
      <c r="BW128" s="59"/>
      <c r="BX128" s="59"/>
      <c r="BY128" s="59"/>
      <c r="BZ128" s="59"/>
      <c r="CA128" s="59"/>
      <c r="CB128" s="59"/>
      <c r="CC128" s="59"/>
      <c r="CD128" s="59"/>
      <c r="CE128" s="59"/>
      <c r="CF128" s="59"/>
      <c r="CG128" s="59"/>
      <c r="CH128" s="59"/>
      <c r="CI128" s="59"/>
      <c r="CJ128" s="59"/>
      <c r="CK128" s="59"/>
    </row>
    <row r="129" spans="1:89" s="57" customFormat="1" hidden="1">
      <c r="B129" s="57" t="str">
        <f t="shared" si="38"/>
        <v>LCE2 BDV 22/18</v>
      </c>
      <c r="E129" s="57">
        <v>22</v>
      </c>
      <c r="H129" s="57">
        <v>18</v>
      </c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9"/>
      <c r="AQ129" s="59"/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59"/>
      <c r="BD129" s="59"/>
      <c r="BE129" s="59"/>
      <c r="BF129" s="59"/>
      <c r="BG129" s="59"/>
      <c r="BH129" s="59"/>
      <c r="BI129" s="59"/>
      <c r="BJ129" s="59"/>
      <c r="BK129" s="59"/>
      <c r="BL129" s="59"/>
      <c r="BM129" s="59"/>
      <c r="BN129" s="59"/>
      <c r="BO129" s="59"/>
      <c r="BP129" s="59"/>
      <c r="BQ129" s="59"/>
      <c r="BR129" s="59"/>
      <c r="BS129" s="59"/>
      <c r="BT129" s="59"/>
      <c r="BU129" s="59"/>
      <c r="BV129" s="59"/>
      <c r="BW129" s="59"/>
      <c r="BX129" s="59"/>
      <c r="BY129" s="59"/>
      <c r="BZ129" s="59"/>
      <c r="CA129" s="59"/>
      <c r="CB129" s="59"/>
      <c r="CC129" s="59"/>
      <c r="CD129" s="59"/>
      <c r="CE129" s="59"/>
      <c r="CF129" s="59"/>
      <c r="CG129" s="59"/>
      <c r="CH129" s="59"/>
      <c r="CI129" s="59"/>
      <c r="CJ129" s="59"/>
      <c r="CK129" s="59"/>
    </row>
    <row r="130" spans="1:89" s="57" customFormat="1" hidden="1">
      <c r="B130" s="57" t="str">
        <f t="shared" si="38"/>
        <v>LCE2 BDV 22/20</v>
      </c>
      <c r="E130" s="57">
        <v>22</v>
      </c>
      <c r="H130" s="57">
        <v>20</v>
      </c>
      <c r="T130" s="58"/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9"/>
      <c r="AQ130" s="59"/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59"/>
      <c r="BD130" s="59"/>
      <c r="BE130" s="59"/>
      <c r="BF130" s="59"/>
      <c r="BG130" s="59"/>
      <c r="BH130" s="59"/>
      <c r="BI130" s="59"/>
      <c r="BJ130" s="59"/>
      <c r="BK130" s="59"/>
      <c r="BL130" s="59"/>
      <c r="BM130" s="59"/>
      <c r="BN130" s="59"/>
      <c r="BO130" s="59"/>
      <c r="BP130" s="59"/>
      <c r="BQ130" s="59"/>
      <c r="BR130" s="59"/>
      <c r="BS130" s="59"/>
      <c r="BT130" s="59"/>
      <c r="BU130" s="59"/>
      <c r="BV130" s="59"/>
      <c r="BW130" s="59"/>
      <c r="BX130" s="59"/>
      <c r="BY130" s="59"/>
      <c r="BZ130" s="59"/>
      <c r="CA130" s="59"/>
      <c r="CB130" s="59"/>
      <c r="CC130" s="59"/>
      <c r="CD130" s="59"/>
      <c r="CE130" s="59"/>
      <c r="CF130" s="59"/>
      <c r="CG130" s="59"/>
      <c r="CH130" s="59"/>
      <c r="CI130" s="59"/>
      <c r="CJ130" s="59"/>
      <c r="CK130" s="59"/>
    </row>
    <row r="131" spans="1:89" s="57" customFormat="1" hidden="1">
      <c r="B131" s="57" t="str">
        <f t="shared" si="38"/>
        <v>LCE2 BDV 26/20</v>
      </c>
      <c r="E131" s="57">
        <v>26</v>
      </c>
      <c r="H131" s="57">
        <v>20</v>
      </c>
      <c r="T131" s="58"/>
      <c r="U131" s="58"/>
      <c r="V131" s="58"/>
      <c r="W131" s="58"/>
      <c r="X131" s="58"/>
      <c r="Y131" s="58"/>
      <c r="Z131" s="58"/>
      <c r="AA131" s="58"/>
      <c r="AB131" s="58"/>
      <c r="AC131" s="58"/>
      <c r="AD131" s="58"/>
      <c r="AE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9"/>
      <c r="AQ131" s="59"/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59"/>
      <c r="BD131" s="59"/>
      <c r="BE131" s="59"/>
      <c r="BF131" s="59"/>
      <c r="BG131" s="59"/>
      <c r="BH131" s="59"/>
      <c r="BI131" s="59"/>
      <c r="BJ131" s="59"/>
      <c r="BK131" s="59"/>
      <c r="BL131" s="59"/>
      <c r="BM131" s="59"/>
      <c r="BN131" s="59"/>
      <c r="BO131" s="59"/>
      <c r="BP131" s="59"/>
      <c r="BQ131" s="59"/>
      <c r="BR131" s="59"/>
      <c r="BS131" s="59"/>
      <c r="BT131" s="59"/>
      <c r="BU131" s="59"/>
      <c r="BV131" s="59"/>
      <c r="BW131" s="59"/>
      <c r="BX131" s="59"/>
      <c r="BY131" s="59"/>
      <c r="BZ131" s="59"/>
      <c r="CA131" s="59"/>
      <c r="CB131" s="59"/>
      <c r="CC131" s="59"/>
      <c r="CD131" s="59"/>
      <c r="CE131" s="59"/>
      <c r="CF131" s="59"/>
      <c r="CG131" s="59"/>
      <c r="CH131" s="59"/>
      <c r="CI131" s="59"/>
      <c r="CJ131" s="59"/>
      <c r="CK131" s="59"/>
    </row>
    <row r="132" spans="1:89" s="57" customFormat="1" hidden="1">
      <c r="B132" s="57" t="str">
        <f t="shared" si="38"/>
        <v>LCE2 BDV 26/22</v>
      </c>
      <c r="E132" s="57">
        <v>26</v>
      </c>
      <c r="H132" s="57">
        <v>22</v>
      </c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</row>
    <row r="133" spans="1:89" s="57" customFormat="1" hidden="1">
      <c r="B133" s="57" t="str">
        <f t="shared" si="38"/>
        <v>LCE2 BDV 30/26</v>
      </c>
      <c r="E133" s="57">
        <v>30</v>
      </c>
      <c r="H133" s="57">
        <v>26</v>
      </c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E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59"/>
      <c r="BD133" s="59"/>
      <c r="BE133" s="59"/>
      <c r="BF133" s="59"/>
      <c r="BG133" s="59"/>
      <c r="BH133" s="59"/>
      <c r="BI133" s="59"/>
      <c r="BJ133" s="59"/>
      <c r="BK133" s="59"/>
      <c r="BL133" s="59"/>
      <c r="BM133" s="59"/>
      <c r="BN133" s="59"/>
      <c r="BO133" s="59"/>
      <c r="BP133" s="59"/>
      <c r="BQ133" s="59"/>
      <c r="BR133" s="59"/>
      <c r="BS133" s="59"/>
      <c r="BT133" s="59"/>
      <c r="BU133" s="59"/>
      <c r="BV133" s="59"/>
      <c r="BW133" s="59"/>
      <c r="BX133" s="59"/>
      <c r="BY133" s="59"/>
      <c r="BZ133" s="59"/>
      <c r="CA133" s="59"/>
      <c r="CB133" s="59"/>
      <c r="CC133" s="59"/>
      <c r="CD133" s="59"/>
      <c r="CE133" s="59"/>
      <c r="CF133" s="59"/>
      <c r="CG133" s="59"/>
      <c r="CH133" s="59"/>
      <c r="CI133" s="59"/>
      <c r="CJ133" s="59"/>
      <c r="CK133" s="59"/>
    </row>
    <row r="134" spans="1:89" s="57" customFormat="1" hidden="1">
      <c r="B134" s="57" t="str">
        <f t="shared" si="38"/>
        <v>LCE2 BDV 34/30</v>
      </c>
      <c r="E134" s="57">
        <v>34</v>
      </c>
      <c r="H134" s="57">
        <v>30</v>
      </c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59"/>
      <c r="BD134" s="59"/>
      <c r="BE134" s="59"/>
      <c r="BF134" s="59"/>
      <c r="BG134" s="59"/>
      <c r="BH134" s="59"/>
      <c r="BI134" s="59"/>
      <c r="BJ134" s="59"/>
      <c r="BK134" s="59"/>
      <c r="BL134" s="59"/>
      <c r="BM134" s="59"/>
      <c r="BN134" s="59"/>
      <c r="BO134" s="59"/>
      <c r="BP134" s="59"/>
      <c r="BQ134" s="59"/>
      <c r="BR134" s="59"/>
      <c r="BS134" s="59"/>
      <c r="BT134" s="59"/>
      <c r="BU134" s="59"/>
      <c r="BV134" s="59"/>
      <c r="BW134" s="59"/>
      <c r="BX134" s="59"/>
      <c r="BY134" s="59"/>
      <c r="BZ134" s="59"/>
      <c r="CA134" s="59"/>
      <c r="CB134" s="59"/>
      <c r="CC134" s="59"/>
      <c r="CD134" s="59"/>
      <c r="CE134" s="59"/>
      <c r="CF134" s="59"/>
      <c r="CG134" s="59"/>
      <c r="CH134" s="59"/>
      <c r="CI134" s="59"/>
      <c r="CJ134" s="59"/>
      <c r="CK134" s="59"/>
    </row>
    <row r="135" spans="1:89" s="57" customFormat="1" hidden="1">
      <c r="B135" s="399" t="str">
        <f t="shared" si="38"/>
        <v>LCE2 BDV 40/34</v>
      </c>
      <c r="C135" s="399"/>
      <c r="D135" s="399"/>
      <c r="E135" s="399">
        <v>40</v>
      </c>
      <c r="F135" s="399"/>
      <c r="G135" s="399"/>
      <c r="H135" s="399">
        <v>34</v>
      </c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  <c r="AE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</row>
    <row r="136" spans="1:89" s="57" customFormat="1" hidden="1"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  <c r="AE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</row>
    <row r="137" spans="1:89" s="57" customFormat="1" hidden="1">
      <c r="Y137" s="58"/>
      <c r="Z137" s="58"/>
      <c r="AA137" s="58"/>
      <c r="AB137" s="58"/>
      <c r="AC137" s="58"/>
      <c r="AD137" s="58"/>
      <c r="AE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9"/>
      <c r="AQ137" s="59"/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59"/>
      <c r="BD137" s="59"/>
      <c r="BE137" s="59"/>
      <c r="BF137" s="59"/>
      <c r="BG137" s="59"/>
      <c r="BH137" s="59"/>
      <c r="BI137" s="59"/>
      <c r="BJ137" s="59"/>
      <c r="BK137" s="59"/>
      <c r="BL137" s="59"/>
      <c r="BM137" s="59"/>
      <c r="BN137" s="59"/>
      <c r="BO137" s="59"/>
      <c r="BP137" s="59"/>
      <c r="BQ137" s="59"/>
      <c r="BR137" s="59"/>
      <c r="BS137" s="59"/>
      <c r="BT137" s="59"/>
      <c r="BU137" s="59"/>
      <c r="BV137" s="59"/>
      <c r="BW137" s="59"/>
      <c r="BX137" s="59"/>
      <c r="BY137" s="59"/>
      <c r="BZ137" s="59"/>
      <c r="CA137" s="59"/>
      <c r="CB137" s="59"/>
      <c r="CC137" s="59"/>
      <c r="CD137" s="59"/>
      <c r="CE137" s="59"/>
      <c r="CF137" s="59"/>
      <c r="CG137" s="59"/>
      <c r="CH137" s="59"/>
      <c r="CI137" s="59"/>
      <c r="CJ137" s="59"/>
      <c r="CK137" s="59"/>
    </row>
    <row r="138" spans="1:89" s="57" customFormat="1" hidden="1">
      <c r="Y138" s="58"/>
      <c r="Z138" s="58"/>
      <c r="AA138" s="58"/>
      <c r="AB138" s="58"/>
      <c r="AC138" s="58"/>
      <c r="AD138" s="58"/>
      <c r="AE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9"/>
      <c r="AQ138" s="59"/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59"/>
      <c r="BD138" s="59"/>
      <c r="BE138" s="59"/>
      <c r="BF138" s="59"/>
      <c r="BG138" s="59"/>
      <c r="BH138" s="59"/>
      <c r="BI138" s="59"/>
      <c r="BJ138" s="59"/>
      <c r="BK138" s="59"/>
      <c r="BL138" s="59"/>
      <c r="BM138" s="59"/>
      <c r="BN138" s="59"/>
      <c r="BO138" s="59"/>
      <c r="BP138" s="59"/>
      <c r="BQ138" s="59"/>
      <c r="BR138" s="59"/>
      <c r="BS138" s="59"/>
      <c r="BT138" s="59"/>
      <c r="BU138" s="59"/>
      <c r="BV138" s="59"/>
      <c r="BW138" s="59"/>
      <c r="BX138" s="59"/>
      <c r="BY138" s="59"/>
      <c r="BZ138" s="59"/>
      <c r="CA138" s="59"/>
      <c r="CB138" s="59"/>
      <c r="CC138" s="59"/>
      <c r="CD138" s="59"/>
      <c r="CE138" s="59"/>
      <c r="CF138" s="59"/>
      <c r="CG138" s="59"/>
      <c r="CH138" s="59"/>
      <c r="CI138" s="59"/>
      <c r="CJ138" s="59"/>
      <c r="CK138" s="59"/>
    </row>
    <row r="139" spans="1:89" s="57" customFormat="1" hidden="1">
      <c r="Y139" s="58"/>
      <c r="Z139" s="58"/>
      <c r="AA139" s="58"/>
      <c r="AB139" s="58"/>
      <c r="AC139" s="58"/>
      <c r="AD139" s="58"/>
      <c r="AE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9"/>
      <c r="AQ139" s="59"/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59"/>
      <c r="BD139" s="59"/>
      <c r="BE139" s="59"/>
      <c r="BF139" s="59"/>
      <c r="BG139" s="59"/>
      <c r="BH139" s="59"/>
      <c r="BI139" s="59"/>
      <c r="BJ139" s="59"/>
      <c r="BK139" s="59"/>
      <c r="BL139" s="59"/>
      <c r="BM139" s="59"/>
      <c r="BN139" s="59"/>
      <c r="BO139" s="59"/>
      <c r="BP139" s="59"/>
      <c r="BQ139" s="59"/>
      <c r="BR139" s="59"/>
      <c r="BS139" s="59"/>
      <c r="BT139" s="59"/>
      <c r="BU139" s="59"/>
      <c r="BV139" s="59"/>
      <c r="BW139" s="59"/>
      <c r="BX139" s="59"/>
      <c r="BY139" s="59"/>
      <c r="BZ139" s="59"/>
      <c r="CA139" s="59"/>
      <c r="CB139" s="59"/>
      <c r="CC139" s="59"/>
      <c r="CD139" s="59"/>
      <c r="CE139" s="59"/>
      <c r="CF139" s="59"/>
      <c r="CG139" s="59"/>
      <c r="CH139" s="59"/>
      <c r="CI139" s="59"/>
      <c r="CJ139" s="59"/>
      <c r="CK139" s="59"/>
    </row>
    <row r="140" spans="1:89" s="57" customFormat="1" hidden="1">
      <c r="A140" s="92"/>
      <c r="B140" s="92"/>
      <c r="C140" s="92"/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Y140" s="58"/>
      <c r="Z140" s="58"/>
      <c r="AA140" s="58"/>
      <c r="AB140" s="58"/>
      <c r="AC140" s="58"/>
      <c r="AD140" s="58"/>
      <c r="AE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9"/>
      <c r="AQ140" s="59"/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59"/>
      <c r="BD140" s="59"/>
      <c r="BE140" s="59"/>
      <c r="BF140" s="59"/>
      <c r="BG140" s="59"/>
      <c r="BH140" s="59"/>
      <c r="BI140" s="59"/>
      <c r="BJ140" s="59"/>
      <c r="BK140" s="59"/>
      <c r="BL140" s="59"/>
      <c r="BM140" s="59"/>
      <c r="BN140" s="59"/>
      <c r="BO140" s="59"/>
      <c r="BP140" s="59"/>
      <c r="BQ140" s="59"/>
      <c r="BR140" s="59"/>
      <c r="BS140" s="59"/>
      <c r="BT140" s="59"/>
      <c r="BU140" s="59"/>
      <c r="BV140" s="59"/>
      <c r="BW140" s="59"/>
      <c r="BX140" s="59"/>
      <c r="BY140" s="59"/>
      <c r="BZ140" s="59"/>
      <c r="CA140" s="59"/>
      <c r="CB140" s="59"/>
      <c r="CC140" s="59"/>
      <c r="CD140" s="59"/>
      <c r="CE140" s="59"/>
      <c r="CF140" s="59"/>
      <c r="CG140" s="59"/>
      <c r="CH140" s="59"/>
      <c r="CI140" s="59"/>
      <c r="CJ140" s="59"/>
      <c r="CK140" s="59"/>
    </row>
    <row r="141" spans="1:89" s="57" customFormat="1" hidden="1">
      <c r="A141" s="92"/>
      <c r="B141" s="92" t="s">
        <v>160</v>
      </c>
      <c r="C141" s="92"/>
      <c r="D141" s="92"/>
      <c r="E141" s="92" t="s">
        <v>161</v>
      </c>
      <c r="F141" s="92"/>
      <c r="G141" s="92"/>
      <c r="H141" s="92"/>
      <c r="I141" s="92" t="s">
        <v>162</v>
      </c>
      <c r="J141" s="93"/>
      <c r="K141" s="92"/>
      <c r="L141" s="92"/>
      <c r="M141" s="92"/>
      <c r="N141" s="92"/>
      <c r="Y141" s="58"/>
      <c r="Z141" s="58"/>
      <c r="AA141" s="58"/>
      <c r="AB141" s="58"/>
      <c r="AC141" s="58"/>
      <c r="AD141" s="58"/>
      <c r="AE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9"/>
      <c r="AQ141" s="59"/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59"/>
      <c r="BD141" s="59"/>
      <c r="BE141" s="59"/>
      <c r="BF141" s="59"/>
      <c r="BG141" s="59"/>
      <c r="BH141" s="59"/>
      <c r="BI141" s="59"/>
      <c r="BJ141" s="59"/>
      <c r="BK141" s="59"/>
      <c r="BL141" s="59"/>
      <c r="BM141" s="59"/>
      <c r="BN141" s="59"/>
      <c r="BO141" s="59"/>
      <c r="BP141" s="59"/>
      <c r="BQ141" s="59"/>
      <c r="BR141" s="59"/>
      <c r="BS141" s="59"/>
      <c r="BT141" s="59"/>
      <c r="BU141" s="59"/>
      <c r="BV141" s="59"/>
      <c r="BW141" s="59"/>
      <c r="BX141" s="59"/>
      <c r="BY141" s="59"/>
      <c r="BZ141" s="59"/>
      <c r="CA141" s="59"/>
      <c r="CB141" s="59"/>
      <c r="CC141" s="59"/>
      <c r="CD141" s="59"/>
      <c r="CE141" s="59"/>
      <c r="CF141" s="59"/>
      <c r="CG141" s="59"/>
      <c r="CH141" s="59"/>
      <c r="CI141" s="59"/>
      <c r="CJ141" s="59"/>
      <c r="CK141" s="59"/>
    </row>
    <row r="142" spans="1:89" s="57" customFormat="1" ht="9" hidden="1" customHeight="1">
      <c r="A142" s="92"/>
      <c r="B142" s="94"/>
      <c r="C142" s="308"/>
      <c r="D142" s="308"/>
      <c r="E142" s="328"/>
      <c r="F142" s="328"/>
      <c r="G142" s="328"/>
      <c r="H142" s="328"/>
      <c r="I142" s="328"/>
      <c r="J142" s="328"/>
      <c r="K142" s="308"/>
      <c r="L142" s="308"/>
      <c r="M142" s="308"/>
      <c r="N142" s="310"/>
      <c r="Y142" s="58"/>
      <c r="Z142" s="58"/>
      <c r="AA142" s="58"/>
      <c r="AB142" s="58"/>
      <c r="AC142" s="58"/>
      <c r="AD142" s="58"/>
      <c r="AE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</row>
    <row r="143" spans="1:89" s="57" customFormat="1" ht="15.75" hidden="1">
      <c r="A143" s="92"/>
      <c r="B143" s="95" t="s">
        <v>52</v>
      </c>
      <c r="C143" s="92"/>
      <c r="D143" s="92"/>
      <c r="E143" s="96" t="s">
        <v>53</v>
      </c>
      <c r="F143" s="96"/>
      <c r="G143" s="92"/>
      <c r="H143" s="92"/>
      <c r="I143" s="97" t="s">
        <v>163</v>
      </c>
      <c r="J143" s="97"/>
      <c r="K143" s="98"/>
      <c r="L143" s="92"/>
      <c r="M143" s="92"/>
      <c r="N143" s="310"/>
      <c r="Y143" s="58"/>
      <c r="Z143" s="58"/>
      <c r="AA143" s="58"/>
      <c r="AB143" s="58"/>
      <c r="AC143" s="58"/>
      <c r="AD143" s="58"/>
      <c r="AE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9"/>
      <c r="AQ143" s="59"/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59"/>
      <c r="BD143" s="59"/>
      <c r="BE143" s="59"/>
      <c r="BF143" s="59"/>
      <c r="BG143" s="59"/>
      <c r="BH143" s="59"/>
      <c r="BI143" s="59"/>
      <c r="BJ143" s="59"/>
      <c r="BK143" s="59"/>
      <c r="BL143" s="59"/>
      <c r="BM143" s="59"/>
      <c r="BN143" s="59"/>
      <c r="BO143" s="59"/>
      <c r="BP143" s="59"/>
      <c r="BQ143" s="59"/>
      <c r="BR143" s="59"/>
      <c r="BS143" s="59"/>
      <c r="BT143" s="59"/>
      <c r="BU143" s="59"/>
      <c r="BV143" s="59"/>
      <c r="BW143" s="59"/>
      <c r="BX143" s="59"/>
      <c r="BY143" s="59"/>
      <c r="BZ143" s="59"/>
      <c r="CA143" s="59"/>
      <c r="CB143" s="59"/>
      <c r="CC143" s="59"/>
      <c r="CD143" s="59"/>
      <c r="CE143" s="59"/>
      <c r="CF143" s="59"/>
      <c r="CG143" s="59"/>
      <c r="CH143" s="59"/>
      <c r="CI143" s="59"/>
      <c r="CJ143" s="59"/>
      <c r="CK143" s="59"/>
    </row>
    <row r="144" spans="1:89" s="57" customFormat="1" ht="15.75" hidden="1">
      <c r="A144" s="92"/>
      <c r="B144" s="99" t="s">
        <v>52</v>
      </c>
      <c r="C144" s="92"/>
      <c r="D144" s="92"/>
      <c r="E144" s="100" t="s">
        <v>27</v>
      </c>
      <c r="F144" s="100"/>
      <c r="G144" s="92"/>
      <c r="H144" s="92"/>
      <c r="I144" s="101" t="s">
        <v>164</v>
      </c>
      <c r="J144" s="101"/>
      <c r="K144" s="98"/>
      <c r="L144" s="92"/>
      <c r="M144" s="92"/>
      <c r="N144" s="310"/>
      <c r="Y144" s="58"/>
      <c r="Z144" s="58"/>
      <c r="AA144" s="58"/>
      <c r="AB144" s="58"/>
      <c r="AC144" s="58"/>
      <c r="AD144" s="58"/>
      <c r="AE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</row>
    <row r="145" spans="1:89" s="57" customFormat="1" ht="6" hidden="1" customHeight="1">
      <c r="A145" s="92"/>
      <c r="B145" s="99"/>
      <c r="C145" s="92"/>
      <c r="D145" s="92"/>
      <c r="E145" s="100"/>
      <c r="F145" s="100"/>
      <c r="G145" s="92"/>
      <c r="H145" s="92"/>
      <c r="I145" s="101"/>
      <c r="J145" s="101"/>
      <c r="K145" s="98"/>
      <c r="L145" s="92"/>
      <c r="M145" s="92"/>
      <c r="N145" s="310"/>
      <c r="Y145" s="58"/>
      <c r="Z145" s="58"/>
      <c r="AA145" s="58"/>
      <c r="AB145" s="58"/>
      <c r="AC145" s="58"/>
      <c r="AD145" s="58"/>
      <c r="AE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9"/>
      <c r="AQ145" s="59"/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59"/>
      <c r="BD145" s="59"/>
      <c r="BE145" s="59"/>
      <c r="BF145" s="59"/>
      <c r="BG145" s="59"/>
      <c r="BH145" s="59"/>
      <c r="BI145" s="59"/>
      <c r="BJ145" s="59"/>
      <c r="BK145" s="59"/>
      <c r="BL145" s="59"/>
      <c r="BM145" s="59"/>
      <c r="BN145" s="59"/>
      <c r="BO145" s="59"/>
      <c r="BP145" s="59"/>
      <c r="BQ145" s="59"/>
      <c r="BR145" s="59"/>
      <c r="BS145" s="59"/>
      <c r="BT145" s="59"/>
      <c r="BU145" s="59"/>
      <c r="BV145" s="59"/>
      <c r="BW145" s="59"/>
      <c r="BX145" s="59"/>
      <c r="BY145" s="59"/>
      <c r="BZ145" s="59"/>
      <c r="CA145" s="59"/>
      <c r="CB145" s="59"/>
      <c r="CC145" s="59"/>
      <c r="CD145" s="59"/>
      <c r="CE145" s="59"/>
      <c r="CF145" s="59"/>
      <c r="CG145" s="59"/>
      <c r="CH145" s="59"/>
      <c r="CI145" s="59"/>
      <c r="CJ145" s="59"/>
      <c r="CK145" s="59"/>
    </row>
    <row r="146" spans="1:89" s="57" customFormat="1" ht="15.75" hidden="1">
      <c r="A146" s="92"/>
      <c r="B146" s="99" t="s">
        <v>165</v>
      </c>
      <c r="C146" s="92"/>
      <c r="D146" s="92"/>
      <c r="E146" s="100" t="s">
        <v>166</v>
      </c>
      <c r="F146" s="100"/>
      <c r="G146" s="92"/>
      <c r="H146" s="92"/>
      <c r="I146" s="101" t="s">
        <v>167</v>
      </c>
      <c r="J146" s="101"/>
      <c r="K146" s="98"/>
      <c r="L146" s="92"/>
      <c r="M146" s="92"/>
      <c r="N146" s="310"/>
      <c r="Y146" s="58"/>
      <c r="Z146" s="58"/>
      <c r="AA146" s="58"/>
      <c r="AB146" s="58"/>
      <c r="AC146" s="58"/>
      <c r="AD146" s="58"/>
      <c r="AE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</row>
    <row r="147" spans="1:89" s="57" customFormat="1" ht="6" hidden="1" customHeight="1">
      <c r="A147" s="92"/>
      <c r="B147" s="99"/>
      <c r="C147" s="92"/>
      <c r="D147" s="92"/>
      <c r="E147" s="100"/>
      <c r="F147" s="100"/>
      <c r="G147" s="92"/>
      <c r="H147" s="92"/>
      <c r="I147" s="101"/>
      <c r="J147" s="101"/>
      <c r="K147" s="98"/>
      <c r="L147" s="92"/>
      <c r="M147" s="92"/>
      <c r="N147" s="310"/>
      <c r="Y147" s="58"/>
      <c r="Z147" s="58"/>
      <c r="AA147" s="58"/>
      <c r="AB147" s="58"/>
      <c r="AC147" s="58"/>
      <c r="AD147" s="58"/>
      <c r="AE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9"/>
      <c r="AQ147" s="59"/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59"/>
      <c r="BD147" s="59"/>
      <c r="BE147" s="59"/>
      <c r="BF147" s="59"/>
      <c r="BG147" s="59"/>
      <c r="BH147" s="59"/>
      <c r="BI147" s="59"/>
      <c r="BJ147" s="59"/>
      <c r="BK147" s="59"/>
      <c r="BL147" s="59"/>
      <c r="BM147" s="59"/>
      <c r="BN147" s="59"/>
      <c r="BO147" s="59"/>
      <c r="BP147" s="59"/>
      <c r="BQ147" s="59"/>
      <c r="BR147" s="59"/>
      <c r="BS147" s="59"/>
      <c r="BT147" s="59"/>
      <c r="BU147" s="59"/>
      <c r="BV147" s="59"/>
      <c r="BW147" s="59"/>
      <c r="BX147" s="59"/>
      <c r="BY147" s="59"/>
      <c r="BZ147" s="59"/>
      <c r="CA147" s="59"/>
      <c r="CB147" s="59"/>
      <c r="CC147" s="59"/>
      <c r="CD147" s="59"/>
      <c r="CE147" s="59"/>
      <c r="CF147" s="59"/>
      <c r="CG147" s="59"/>
      <c r="CH147" s="59"/>
      <c r="CI147" s="59"/>
      <c r="CJ147" s="59"/>
      <c r="CK147" s="59"/>
    </row>
    <row r="148" spans="1:89" s="57" customFormat="1" ht="15.75" hidden="1">
      <c r="A148" s="92"/>
      <c r="B148" s="99" t="s">
        <v>168</v>
      </c>
      <c r="C148" s="92"/>
      <c r="D148" s="92"/>
      <c r="E148" s="100" t="s">
        <v>32</v>
      </c>
      <c r="F148" s="100"/>
      <c r="G148" s="92"/>
      <c r="H148" s="92"/>
      <c r="I148" s="101" t="s">
        <v>169</v>
      </c>
      <c r="J148" s="101"/>
      <c r="K148" s="98"/>
      <c r="L148" s="92"/>
      <c r="M148" s="92"/>
      <c r="N148" s="310"/>
      <c r="Y148" s="58"/>
      <c r="Z148" s="58"/>
      <c r="AA148" s="58"/>
      <c r="AB148" s="58"/>
      <c r="AC148" s="58"/>
      <c r="AD148" s="58"/>
      <c r="AE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</row>
    <row r="149" spans="1:89" s="57" customFormat="1" ht="6" hidden="1" customHeight="1">
      <c r="A149" s="92"/>
      <c r="B149" s="99"/>
      <c r="C149" s="92"/>
      <c r="D149" s="92"/>
      <c r="E149" s="100"/>
      <c r="F149" s="100"/>
      <c r="G149" s="92"/>
      <c r="H149" s="92"/>
      <c r="I149" s="101"/>
      <c r="J149" s="101"/>
      <c r="K149" s="98"/>
      <c r="L149" s="92"/>
      <c r="M149" s="92"/>
      <c r="N149" s="310"/>
      <c r="Y149" s="58"/>
      <c r="Z149" s="58"/>
      <c r="AA149" s="58"/>
      <c r="AB149" s="58"/>
      <c r="AC149" s="58"/>
      <c r="AD149" s="58"/>
      <c r="AE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9"/>
      <c r="AQ149" s="59"/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59"/>
      <c r="BD149" s="59"/>
      <c r="BE149" s="59"/>
      <c r="BF149" s="59"/>
      <c r="BG149" s="59"/>
      <c r="BH149" s="59"/>
      <c r="BI149" s="59"/>
      <c r="BJ149" s="59"/>
      <c r="BK149" s="59"/>
      <c r="BL149" s="59"/>
      <c r="BM149" s="59"/>
      <c r="BN149" s="59"/>
      <c r="BO149" s="59"/>
      <c r="BP149" s="59"/>
      <c r="BQ149" s="59"/>
      <c r="BR149" s="59"/>
      <c r="BS149" s="59"/>
      <c r="BT149" s="59"/>
      <c r="BU149" s="59"/>
      <c r="BV149" s="59"/>
      <c r="BW149" s="59"/>
      <c r="BX149" s="59"/>
      <c r="BY149" s="59"/>
      <c r="BZ149" s="59"/>
      <c r="CA149" s="59"/>
      <c r="CB149" s="59"/>
      <c r="CC149" s="59"/>
      <c r="CD149" s="59"/>
      <c r="CE149" s="59"/>
      <c r="CF149" s="59"/>
      <c r="CG149" s="59"/>
      <c r="CH149" s="59"/>
      <c r="CI149" s="59"/>
      <c r="CJ149" s="59"/>
      <c r="CK149" s="59"/>
    </row>
    <row r="150" spans="1:89" s="57" customFormat="1" ht="15.75" hidden="1">
      <c r="A150" s="92"/>
      <c r="B150" s="99" t="s">
        <v>170</v>
      </c>
      <c r="C150" s="92"/>
      <c r="D150" s="92"/>
      <c r="E150" s="100" t="s">
        <v>36</v>
      </c>
      <c r="F150" s="100"/>
      <c r="G150" s="92"/>
      <c r="H150" s="92"/>
      <c r="I150" s="102" t="s">
        <v>171</v>
      </c>
      <c r="J150" s="102"/>
      <c r="K150" s="98"/>
      <c r="L150" s="92"/>
      <c r="M150" s="92"/>
      <c r="N150" s="310"/>
      <c r="Z150" s="58"/>
      <c r="AA150" s="58"/>
      <c r="AB150" s="58"/>
      <c r="AC150" s="58"/>
      <c r="AD150" s="58"/>
      <c r="AE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9"/>
      <c r="AQ150" s="59"/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59"/>
      <c r="BD150" s="59"/>
      <c r="BE150" s="59"/>
      <c r="BF150" s="59"/>
      <c r="BG150" s="59"/>
      <c r="BH150" s="59"/>
      <c r="BI150" s="59"/>
      <c r="BJ150" s="59"/>
      <c r="BK150" s="59"/>
      <c r="BL150" s="59"/>
      <c r="BM150" s="59"/>
      <c r="BN150" s="59"/>
      <c r="BO150" s="59"/>
      <c r="BP150" s="59"/>
      <c r="BQ150" s="59"/>
      <c r="BR150" s="59"/>
      <c r="BS150" s="59"/>
      <c r="BT150" s="59"/>
      <c r="BU150" s="59"/>
      <c r="BV150" s="59"/>
      <c r="BW150" s="59"/>
      <c r="BX150" s="59"/>
      <c r="BY150" s="59"/>
      <c r="BZ150" s="59"/>
      <c r="CA150" s="59"/>
      <c r="CB150" s="59"/>
      <c r="CC150" s="59"/>
      <c r="CD150" s="59"/>
      <c r="CE150" s="59"/>
      <c r="CF150" s="59"/>
      <c r="CG150" s="59"/>
      <c r="CH150" s="59"/>
      <c r="CI150" s="59"/>
      <c r="CJ150" s="59"/>
      <c r="CK150" s="59"/>
    </row>
    <row r="151" spans="1:89" s="57" customFormat="1" ht="15.75" hidden="1">
      <c r="A151" s="92"/>
      <c r="B151" s="99" t="s">
        <v>172</v>
      </c>
      <c r="C151" s="92"/>
      <c r="D151" s="92"/>
      <c r="E151" s="100" t="s">
        <v>36</v>
      </c>
      <c r="F151" s="100"/>
      <c r="G151" s="92"/>
      <c r="H151" s="92"/>
      <c r="I151" s="101" t="s">
        <v>173</v>
      </c>
      <c r="J151" s="101"/>
      <c r="K151" s="98"/>
      <c r="L151" s="92"/>
      <c r="M151" s="92"/>
      <c r="N151" s="310"/>
      <c r="Y151" s="58"/>
      <c r="Z151" s="58"/>
      <c r="AA151" s="58"/>
      <c r="AB151" s="58"/>
      <c r="AC151" s="58"/>
      <c r="AD151" s="58"/>
      <c r="AE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9"/>
      <c r="AQ151" s="59"/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59"/>
      <c r="BD151" s="59"/>
      <c r="BE151" s="59"/>
      <c r="BF151" s="59"/>
      <c r="BG151" s="59"/>
      <c r="BH151" s="59"/>
      <c r="BI151" s="59"/>
      <c r="BJ151" s="59"/>
      <c r="BK151" s="59"/>
      <c r="BL151" s="59"/>
      <c r="BM151" s="59"/>
      <c r="BN151" s="59"/>
      <c r="BO151" s="59"/>
      <c r="BP151" s="59"/>
      <c r="BQ151" s="59"/>
      <c r="BR151" s="59"/>
      <c r="BS151" s="59"/>
      <c r="BT151" s="59"/>
      <c r="BU151" s="59"/>
      <c r="BV151" s="59"/>
      <c r="BW151" s="59"/>
      <c r="BX151" s="59"/>
      <c r="BY151" s="59"/>
      <c r="BZ151" s="59"/>
      <c r="CA151" s="59"/>
      <c r="CB151" s="59"/>
      <c r="CC151" s="59"/>
      <c r="CD151" s="59"/>
      <c r="CE151" s="59"/>
      <c r="CF151" s="59"/>
      <c r="CG151" s="59"/>
      <c r="CH151" s="59"/>
      <c r="CI151" s="59"/>
      <c r="CJ151" s="59"/>
      <c r="CK151" s="59"/>
    </row>
    <row r="152" spans="1:89" s="57" customFormat="1" ht="15" hidden="1" customHeight="1">
      <c r="A152" s="92"/>
      <c r="B152" s="99" t="s">
        <v>174</v>
      </c>
      <c r="C152" s="92"/>
      <c r="D152" s="92"/>
      <c r="E152" s="100" t="s">
        <v>36</v>
      </c>
      <c r="F152" s="100"/>
      <c r="G152" s="92"/>
      <c r="H152" s="92"/>
      <c r="I152" s="101" t="s">
        <v>175</v>
      </c>
      <c r="J152" s="102"/>
      <c r="K152" s="98"/>
      <c r="L152" s="92"/>
      <c r="M152" s="92"/>
      <c r="N152" s="310"/>
      <c r="Y152" s="58"/>
      <c r="Z152" s="58"/>
      <c r="AA152" s="58"/>
      <c r="AB152" s="58"/>
      <c r="AC152" s="58"/>
      <c r="AD152" s="58"/>
      <c r="AE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9"/>
      <c r="AQ152" s="59"/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59"/>
      <c r="BD152" s="59"/>
      <c r="BE152" s="59"/>
      <c r="BF152" s="59"/>
      <c r="BG152" s="59"/>
      <c r="BH152" s="59"/>
      <c r="BI152" s="59"/>
      <c r="BJ152" s="59"/>
      <c r="BK152" s="59"/>
      <c r="BL152" s="59"/>
      <c r="BM152" s="59"/>
      <c r="BN152" s="59"/>
      <c r="BO152" s="59"/>
      <c r="BP152" s="59"/>
      <c r="BQ152" s="59"/>
      <c r="BR152" s="59"/>
      <c r="BS152" s="59"/>
      <c r="BT152" s="59"/>
      <c r="BU152" s="59"/>
      <c r="BV152" s="59"/>
      <c r="BW152" s="59"/>
      <c r="BX152" s="59"/>
      <c r="BY152" s="59"/>
      <c r="BZ152" s="59"/>
      <c r="CA152" s="59"/>
      <c r="CB152" s="59"/>
      <c r="CC152" s="59"/>
      <c r="CD152" s="59"/>
      <c r="CE152" s="59"/>
      <c r="CF152" s="59"/>
      <c r="CG152" s="59"/>
      <c r="CH152" s="59"/>
      <c r="CI152" s="59"/>
      <c r="CJ152" s="59"/>
      <c r="CK152" s="59"/>
    </row>
    <row r="153" spans="1:89" s="57" customFormat="1" ht="6" hidden="1" customHeight="1">
      <c r="A153" s="92"/>
      <c r="B153" s="99"/>
      <c r="C153" s="92"/>
      <c r="D153" s="92"/>
      <c r="E153" s="100"/>
      <c r="F153" s="100"/>
      <c r="G153" s="92"/>
      <c r="H153" s="92"/>
      <c r="I153" s="101"/>
      <c r="J153" s="102"/>
      <c r="K153" s="98"/>
      <c r="L153" s="92"/>
      <c r="M153" s="92"/>
      <c r="N153" s="310"/>
      <c r="Y153" s="58"/>
      <c r="Z153" s="58"/>
      <c r="AA153" s="58"/>
      <c r="AB153" s="58"/>
      <c r="AC153" s="58"/>
      <c r="AD153" s="58"/>
      <c r="AE153" s="58"/>
      <c r="AG153" s="58"/>
      <c r="AH153" s="58"/>
      <c r="AI153" s="58"/>
      <c r="AJ153" s="58"/>
      <c r="AK153" s="58"/>
      <c r="AL153" s="58"/>
      <c r="AM153" s="58"/>
      <c r="AN153" s="58"/>
      <c r="AO153" s="58"/>
      <c r="AP153" s="59"/>
      <c r="AQ153" s="59"/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59"/>
      <c r="BD153" s="59"/>
      <c r="BE153" s="59"/>
      <c r="BF153" s="59"/>
      <c r="BG153" s="59"/>
      <c r="BH153" s="59"/>
      <c r="BI153" s="59"/>
      <c r="BJ153" s="59"/>
      <c r="BK153" s="59"/>
      <c r="BL153" s="59"/>
      <c r="BM153" s="59"/>
      <c r="BN153" s="59"/>
      <c r="BO153" s="59"/>
      <c r="BP153" s="59"/>
      <c r="BQ153" s="59"/>
      <c r="BR153" s="59"/>
      <c r="BS153" s="59"/>
      <c r="BT153" s="59"/>
      <c r="BU153" s="59"/>
      <c r="BV153" s="59"/>
      <c r="BW153" s="59"/>
      <c r="BX153" s="59"/>
      <c r="BY153" s="59"/>
      <c r="BZ153" s="59"/>
      <c r="CA153" s="59"/>
      <c r="CB153" s="59"/>
      <c r="CC153" s="59"/>
      <c r="CD153" s="59"/>
      <c r="CE153" s="59"/>
      <c r="CF153" s="59"/>
      <c r="CG153" s="59"/>
      <c r="CH153" s="59"/>
      <c r="CI153" s="59"/>
      <c r="CJ153" s="59"/>
      <c r="CK153" s="59"/>
    </row>
    <row r="154" spans="1:89" s="57" customFormat="1" ht="15.75" hidden="1">
      <c r="A154" s="92"/>
      <c r="B154" s="303" t="s">
        <v>176</v>
      </c>
      <c r="C154" s="103"/>
      <c r="D154" s="103"/>
      <c r="E154" s="304" t="s">
        <v>36</v>
      </c>
      <c r="F154" s="104"/>
      <c r="G154" s="103"/>
      <c r="H154" s="103"/>
      <c r="I154" s="305" t="s">
        <v>177</v>
      </c>
      <c r="J154" s="105"/>
      <c r="K154" s="98"/>
      <c r="L154" s="92"/>
      <c r="M154" s="92"/>
      <c r="N154" s="310"/>
      <c r="Y154" s="58"/>
      <c r="Z154" s="58"/>
      <c r="AA154" s="58"/>
      <c r="AB154" s="58"/>
      <c r="AC154" s="58"/>
      <c r="AD154" s="58"/>
      <c r="AE154" s="58"/>
      <c r="AG154" s="58"/>
      <c r="AH154" s="58"/>
      <c r="AI154" s="58"/>
      <c r="AJ154" s="58"/>
      <c r="AK154" s="58"/>
      <c r="AL154" s="58"/>
      <c r="AM154" s="58"/>
      <c r="AN154" s="58"/>
      <c r="AO154" s="58"/>
      <c r="AP154" s="59"/>
      <c r="AQ154" s="59"/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59"/>
      <c r="BD154" s="59"/>
      <c r="BE154" s="59"/>
      <c r="BF154" s="59"/>
      <c r="BG154" s="59"/>
      <c r="BH154" s="59"/>
      <c r="BI154" s="59"/>
      <c r="BJ154" s="59"/>
      <c r="BK154" s="59"/>
      <c r="BL154" s="59"/>
      <c r="BM154" s="59"/>
      <c r="BN154" s="59"/>
      <c r="BO154" s="59"/>
      <c r="BP154" s="59"/>
      <c r="BQ154" s="59"/>
      <c r="BR154" s="59"/>
      <c r="BS154" s="59"/>
      <c r="BT154" s="59"/>
      <c r="BU154" s="59"/>
      <c r="BV154" s="59"/>
      <c r="BW154" s="59"/>
      <c r="BX154" s="59"/>
      <c r="BY154" s="59"/>
      <c r="BZ154" s="59"/>
      <c r="CA154" s="59"/>
      <c r="CB154" s="59"/>
      <c r="CC154" s="59"/>
      <c r="CD154" s="59"/>
      <c r="CE154" s="59"/>
      <c r="CF154" s="59"/>
      <c r="CG154" s="59"/>
      <c r="CH154" s="59"/>
      <c r="CI154" s="59"/>
      <c r="CJ154" s="59"/>
      <c r="CK154" s="59"/>
    </row>
    <row r="155" spans="1:89" s="57" customFormat="1" ht="8.25" hidden="1" customHeight="1">
      <c r="A155" s="92"/>
      <c r="B155" s="309"/>
      <c r="C155" s="400"/>
      <c r="D155" s="400"/>
      <c r="E155" s="400"/>
      <c r="F155" s="400"/>
      <c r="G155" s="400"/>
      <c r="H155" s="400"/>
      <c r="I155" s="400"/>
      <c r="J155" s="400"/>
      <c r="K155" s="400"/>
      <c r="L155" s="400"/>
      <c r="M155" s="400"/>
      <c r="N155" s="310"/>
      <c r="T155" s="58"/>
      <c r="U155" s="58"/>
      <c r="V155" s="58"/>
      <c r="W155" s="58"/>
      <c r="X155" s="58"/>
      <c r="Y155" s="58"/>
      <c r="Z155" s="58"/>
      <c r="AA155" s="58"/>
      <c r="AB155" s="58"/>
      <c r="AC155" s="58"/>
      <c r="AD155" s="58"/>
      <c r="AE155" s="58"/>
      <c r="AG155" s="58"/>
      <c r="AH155" s="58"/>
      <c r="AI155" s="58"/>
      <c r="AJ155" s="58"/>
      <c r="AK155" s="58"/>
      <c r="AL155" s="58"/>
      <c r="AM155" s="58"/>
      <c r="AN155" s="58"/>
      <c r="AO155" s="58"/>
      <c r="AP155" s="59"/>
      <c r="AQ155" s="59"/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59"/>
      <c r="BD155" s="59"/>
      <c r="BE155" s="59"/>
      <c r="BF155" s="59"/>
      <c r="BG155" s="59"/>
      <c r="BH155" s="59"/>
      <c r="BI155" s="59"/>
      <c r="BJ155" s="59"/>
      <c r="BK155" s="59"/>
      <c r="BL155" s="59"/>
      <c r="BM155" s="59"/>
      <c r="BN155" s="59"/>
      <c r="BO155" s="59"/>
      <c r="BP155" s="59"/>
      <c r="BQ155" s="59"/>
      <c r="BR155" s="59"/>
      <c r="BS155" s="59"/>
      <c r="BT155" s="59"/>
      <c r="BU155" s="59"/>
      <c r="BV155" s="59"/>
      <c r="BW155" s="59"/>
      <c r="BX155" s="59"/>
      <c r="BY155" s="59"/>
      <c r="BZ155" s="59"/>
      <c r="CA155" s="59"/>
      <c r="CB155" s="59"/>
      <c r="CC155" s="59"/>
      <c r="CD155" s="59"/>
      <c r="CE155" s="59"/>
      <c r="CF155" s="59"/>
      <c r="CG155" s="59"/>
      <c r="CH155" s="59"/>
      <c r="CI155" s="59"/>
      <c r="CJ155" s="59"/>
      <c r="CK155" s="59"/>
    </row>
    <row r="156" spans="1:89" s="57" customFormat="1" ht="8.25" hidden="1" customHeight="1">
      <c r="A156" s="92"/>
      <c r="B156" s="92"/>
      <c r="C156" s="92"/>
      <c r="D156" s="92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T156" s="58"/>
      <c r="U156" s="58"/>
      <c r="V156" s="58"/>
      <c r="W156" s="58"/>
      <c r="X156" s="58"/>
      <c r="Y156" s="58"/>
      <c r="Z156" s="58"/>
      <c r="AA156" s="58"/>
      <c r="AB156" s="58"/>
      <c r="AC156" s="58"/>
      <c r="AD156" s="58"/>
      <c r="AE156" s="58"/>
      <c r="AG156" s="58"/>
      <c r="AH156" s="58"/>
      <c r="AI156" s="58"/>
      <c r="AJ156" s="58"/>
      <c r="AK156" s="58"/>
      <c r="AL156" s="58"/>
      <c r="AM156" s="58"/>
      <c r="AN156" s="58"/>
      <c r="AO156" s="58"/>
      <c r="AP156" s="59"/>
      <c r="AQ156" s="59"/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59"/>
      <c r="BD156" s="59"/>
      <c r="BE156" s="59"/>
      <c r="BF156" s="59"/>
      <c r="BG156" s="59"/>
      <c r="BH156" s="59"/>
      <c r="BI156" s="59"/>
      <c r="BJ156" s="59"/>
      <c r="BK156" s="59"/>
      <c r="BL156" s="59"/>
      <c r="BM156" s="59"/>
      <c r="BN156" s="59"/>
      <c r="BO156" s="59"/>
      <c r="BP156" s="59"/>
      <c r="BQ156" s="59"/>
      <c r="BR156" s="59"/>
      <c r="BS156" s="59"/>
      <c r="BT156" s="59"/>
      <c r="BU156" s="59"/>
      <c r="BV156" s="59"/>
      <c r="BW156" s="59"/>
      <c r="BX156" s="59"/>
      <c r="BY156" s="59"/>
      <c r="BZ156" s="59"/>
      <c r="CA156" s="59"/>
      <c r="CB156" s="59"/>
      <c r="CC156" s="59"/>
      <c r="CD156" s="59"/>
      <c r="CE156" s="59"/>
      <c r="CF156" s="59"/>
      <c r="CG156" s="59"/>
      <c r="CH156" s="59"/>
      <c r="CI156" s="59"/>
      <c r="CJ156" s="59"/>
      <c r="CK156" s="59"/>
    </row>
    <row r="157" spans="1:89" s="57" customFormat="1" ht="8.25" hidden="1" customHeight="1">
      <c r="A157" s="92"/>
      <c r="B157" s="92"/>
      <c r="C157" s="92"/>
      <c r="D157" s="92"/>
      <c r="E157" s="92"/>
      <c r="F157" s="92"/>
      <c r="G157" s="92"/>
      <c r="H157" s="92"/>
      <c r="I157" s="92"/>
      <c r="J157" s="92"/>
      <c r="K157" s="92"/>
      <c r="L157" s="92"/>
      <c r="M157" s="92"/>
      <c r="N157" s="92"/>
      <c r="T157" s="58"/>
      <c r="U157" s="58"/>
      <c r="V157" s="58"/>
      <c r="W157" s="58"/>
      <c r="X157" s="58"/>
      <c r="Y157" s="58"/>
      <c r="Z157" s="58"/>
      <c r="AA157" s="58"/>
      <c r="AB157" s="58"/>
      <c r="AC157" s="58"/>
      <c r="AD157" s="58"/>
      <c r="AE157" s="58"/>
      <c r="AG157" s="58"/>
      <c r="AH157" s="58"/>
      <c r="AI157" s="58"/>
      <c r="AJ157" s="58"/>
      <c r="AK157" s="58"/>
      <c r="AL157" s="58"/>
      <c r="AM157" s="58"/>
      <c r="AN157" s="58"/>
      <c r="AO157" s="58"/>
      <c r="AP157" s="59"/>
      <c r="AQ157" s="59"/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59"/>
      <c r="BD157" s="59"/>
      <c r="BE157" s="59"/>
      <c r="BF157" s="59"/>
      <c r="BG157" s="59"/>
      <c r="BH157" s="59"/>
      <c r="BI157" s="59"/>
      <c r="BJ157" s="59"/>
      <c r="BK157" s="59"/>
      <c r="BL157" s="59"/>
      <c r="BM157" s="59"/>
      <c r="BN157" s="59"/>
      <c r="BO157" s="59"/>
      <c r="BP157" s="59"/>
      <c r="BQ157" s="59"/>
      <c r="BR157" s="59"/>
      <c r="BS157" s="59"/>
      <c r="BT157" s="59"/>
      <c r="BU157" s="59"/>
      <c r="BV157" s="59"/>
      <c r="BW157" s="59"/>
      <c r="BX157" s="59"/>
      <c r="BY157" s="59"/>
      <c r="BZ157" s="59"/>
      <c r="CA157" s="59"/>
      <c r="CB157" s="59"/>
      <c r="CC157" s="59"/>
      <c r="CD157" s="59"/>
      <c r="CE157" s="59"/>
      <c r="CF157" s="59"/>
      <c r="CG157" s="59"/>
      <c r="CH157" s="59"/>
      <c r="CI157" s="59"/>
      <c r="CJ157" s="59"/>
      <c r="CK157" s="59"/>
    </row>
    <row r="158" spans="1:89" s="57" customFormat="1" ht="8.25" hidden="1" customHeight="1">
      <c r="A158" s="92"/>
      <c r="B158" s="92"/>
      <c r="C158" s="92"/>
      <c r="D158" s="92"/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T158" s="58"/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G158" s="58"/>
      <c r="AH158" s="58"/>
      <c r="AI158" s="58"/>
      <c r="AJ158" s="58"/>
      <c r="AK158" s="58"/>
      <c r="AL158" s="58"/>
      <c r="AM158" s="58"/>
      <c r="AN158" s="58"/>
      <c r="AO158" s="58"/>
      <c r="AP158" s="59"/>
      <c r="AQ158" s="59"/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59"/>
      <c r="BD158" s="59"/>
      <c r="BE158" s="59"/>
      <c r="BF158" s="59"/>
      <c r="BG158" s="59"/>
      <c r="BH158" s="59"/>
      <c r="BI158" s="59"/>
      <c r="BJ158" s="59"/>
      <c r="BK158" s="59"/>
      <c r="BL158" s="59"/>
      <c r="BM158" s="59"/>
      <c r="BN158" s="59"/>
      <c r="BO158" s="59"/>
      <c r="BP158" s="59"/>
      <c r="BQ158" s="59"/>
      <c r="BR158" s="59"/>
      <c r="BS158" s="59"/>
      <c r="BT158" s="59"/>
      <c r="BU158" s="59"/>
      <c r="BV158" s="59"/>
      <c r="BW158" s="59"/>
      <c r="BX158" s="59"/>
      <c r="BY158" s="59"/>
      <c r="BZ158" s="59"/>
      <c r="CA158" s="59"/>
      <c r="CB158" s="59"/>
      <c r="CC158" s="59"/>
      <c r="CD158" s="59"/>
      <c r="CE158" s="59"/>
      <c r="CF158" s="59"/>
      <c r="CG158" s="59"/>
      <c r="CH158" s="59"/>
      <c r="CI158" s="59"/>
      <c r="CJ158" s="59"/>
      <c r="CK158" s="59"/>
    </row>
    <row r="159" spans="1:89" s="57" customFormat="1" ht="8.25" hidden="1" customHeight="1">
      <c r="A159" s="92"/>
      <c r="B159" s="92"/>
      <c r="C159" s="92"/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G159" s="58"/>
      <c r="AH159" s="58"/>
      <c r="AI159" s="58"/>
      <c r="AJ159" s="58"/>
      <c r="AK159" s="58"/>
      <c r="AL159" s="58"/>
      <c r="AM159" s="58"/>
      <c r="AN159" s="58"/>
      <c r="AO159" s="58"/>
      <c r="AP159" s="59"/>
      <c r="AQ159" s="59"/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59"/>
      <c r="BD159" s="59"/>
      <c r="BE159" s="59"/>
      <c r="BF159" s="59"/>
      <c r="BG159" s="59"/>
      <c r="BH159" s="59"/>
      <c r="BI159" s="59"/>
      <c r="BJ159" s="59"/>
      <c r="BK159" s="59"/>
      <c r="BL159" s="59"/>
      <c r="BM159" s="59"/>
      <c r="BN159" s="59"/>
      <c r="BO159" s="59"/>
      <c r="BP159" s="59"/>
      <c r="BQ159" s="59"/>
      <c r="BR159" s="59"/>
      <c r="BS159" s="59"/>
      <c r="BT159" s="59"/>
      <c r="BU159" s="59"/>
      <c r="BV159" s="59"/>
      <c r="BW159" s="59"/>
      <c r="BX159" s="59"/>
      <c r="BY159" s="59"/>
      <c r="BZ159" s="59"/>
      <c r="CA159" s="59"/>
      <c r="CB159" s="59"/>
      <c r="CC159" s="59"/>
      <c r="CD159" s="59"/>
      <c r="CE159" s="59"/>
      <c r="CF159" s="59"/>
      <c r="CG159" s="59"/>
      <c r="CH159" s="59"/>
      <c r="CI159" s="59"/>
      <c r="CJ159" s="59"/>
      <c r="CK159" s="59"/>
    </row>
    <row r="160" spans="1:89" s="57" customFormat="1" ht="8.25" hidden="1" customHeight="1">
      <c r="A160" s="92"/>
      <c r="B160" s="92"/>
      <c r="C160" s="92"/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G160" s="58"/>
      <c r="AH160" s="58"/>
      <c r="AI160" s="58"/>
      <c r="AJ160" s="58"/>
      <c r="AK160" s="58"/>
      <c r="AL160" s="58"/>
      <c r="AM160" s="58"/>
      <c r="AN160" s="58"/>
      <c r="AO160" s="58"/>
      <c r="AP160" s="59"/>
      <c r="AQ160" s="59"/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59"/>
      <c r="BD160" s="59"/>
      <c r="BE160" s="59"/>
      <c r="BF160" s="59"/>
      <c r="BG160" s="59"/>
      <c r="BH160" s="59"/>
      <c r="BI160" s="59"/>
      <c r="BJ160" s="59"/>
      <c r="BK160" s="59"/>
      <c r="BL160" s="59"/>
      <c r="BM160" s="59"/>
      <c r="BN160" s="59"/>
      <c r="BO160" s="59"/>
      <c r="BP160" s="59"/>
      <c r="BQ160" s="59"/>
      <c r="BR160" s="59"/>
      <c r="BS160" s="59"/>
      <c r="BT160" s="59"/>
      <c r="BU160" s="59"/>
      <c r="BV160" s="59"/>
      <c r="BW160" s="59"/>
      <c r="BX160" s="59"/>
      <c r="BY160" s="59"/>
      <c r="BZ160" s="59"/>
      <c r="CA160" s="59"/>
      <c r="CB160" s="59"/>
      <c r="CC160" s="59"/>
      <c r="CD160" s="59"/>
      <c r="CE160" s="59"/>
      <c r="CF160" s="59"/>
      <c r="CG160" s="59"/>
      <c r="CH160" s="59"/>
      <c r="CI160" s="59"/>
      <c r="CJ160" s="59"/>
      <c r="CK160" s="59"/>
    </row>
    <row r="161" spans="1:89" s="57" customFormat="1" ht="7.5" hidden="1" customHeight="1">
      <c r="A161" s="92"/>
      <c r="B161" s="150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10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G161" s="58"/>
      <c r="AH161" s="58"/>
      <c r="AI161" s="58"/>
      <c r="AJ161" s="58"/>
      <c r="AK161" s="58"/>
      <c r="AL161" s="58"/>
      <c r="AM161" s="58"/>
      <c r="AN161" s="58"/>
      <c r="AO161" s="58"/>
      <c r="AP161" s="59"/>
      <c r="AQ161" s="59"/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59"/>
      <c r="BD161" s="59"/>
      <c r="BE161" s="59"/>
      <c r="BF161" s="59"/>
      <c r="BG161" s="59"/>
      <c r="BH161" s="59"/>
      <c r="BI161" s="59"/>
      <c r="BJ161" s="59"/>
      <c r="BK161" s="59"/>
      <c r="BL161" s="59"/>
      <c r="BM161" s="59"/>
      <c r="BN161" s="59"/>
      <c r="BO161" s="59"/>
      <c r="BP161" s="59"/>
      <c r="BQ161" s="59"/>
      <c r="BR161" s="59"/>
      <c r="BS161" s="59"/>
      <c r="BT161" s="59"/>
      <c r="BU161" s="59"/>
      <c r="BV161" s="59"/>
      <c r="BW161" s="59"/>
      <c r="BX161" s="59"/>
      <c r="BY161" s="59"/>
      <c r="BZ161" s="59"/>
      <c r="CA161" s="59"/>
      <c r="CB161" s="59"/>
      <c r="CC161" s="59"/>
      <c r="CD161" s="59"/>
      <c r="CE161" s="59"/>
      <c r="CF161" s="59"/>
      <c r="CG161" s="59"/>
      <c r="CH161" s="59"/>
      <c r="CI161" s="59"/>
      <c r="CJ161" s="59"/>
      <c r="CK161" s="59"/>
    </row>
    <row r="162" spans="1:89" s="57" customFormat="1" ht="16.5" hidden="1" customHeight="1">
      <c r="A162" s="92"/>
      <c r="B162" s="311" t="s">
        <v>178</v>
      </c>
      <c r="C162" s="96"/>
      <c r="D162" s="96"/>
      <c r="E162" s="96"/>
      <c r="F162" s="96"/>
      <c r="G162" s="96"/>
      <c r="H162" s="92"/>
      <c r="I162" s="92"/>
      <c r="J162" s="92"/>
      <c r="K162" s="92"/>
      <c r="L162" s="92"/>
      <c r="M162" s="92"/>
      <c r="N162" s="310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G162" s="58"/>
      <c r="AH162" s="58"/>
      <c r="AI162" s="58"/>
      <c r="AJ162" s="58"/>
      <c r="AK162" s="58"/>
      <c r="AL162" s="58"/>
      <c r="AM162" s="58"/>
      <c r="AN162" s="58"/>
      <c r="AO162" s="58"/>
      <c r="AP162" s="59"/>
      <c r="AQ162" s="59"/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59"/>
      <c r="BD162" s="59"/>
      <c r="BE162" s="59"/>
      <c r="BF162" s="59"/>
      <c r="BG162" s="59"/>
      <c r="BH162" s="59"/>
      <c r="BI162" s="59"/>
      <c r="BJ162" s="59"/>
      <c r="BK162" s="59"/>
      <c r="BL162" s="59"/>
      <c r="BM162" s="59"/>
      <c r="BN162" s="59"/>
      <c r="BO162" s="59"/>
      <c r="BP162" s="59"/>
      <c r="BQ162" s="59"/>
      <c r="BR162" s="59"/>
      <c r="BS162" s="59"/>
      <c r="BT162" s="59"/>
      <c r="BU162" s="59"/>
      <c r="BV162" s="59"/>
      <c r="BW162" s="59"/>
      <c r="BX162" s="59"/>
      <c r="BY162" s="59"/>
      <c r="BZ162" s="59"/>
      <c r="CA162" s="59"/>
      <c r="CB162" s="59"/>
      <c r="CC162" s="59"/>
      <c r="CD162" s="59"/>
      <c r="CE162" s="59"/>
      <c r="CF162" s="59"/>
      <c r="CG162" s="59"/>
      <c r="CH162" s="59"/>
      <c r="CI162" s="59"/>
      <c r="CJ162" s="59"/>
      <c r="CK162" s="59"/>
    </row>
    <row r="163" spans="1:89" s="57" customFormat="1" ht="16.5" hidden="1" customHeight="1">
      <c r="A163" s="92"/>
      <c r="B163" s="311"/>
      <c r="C163" s="96"/>
      <c r="D163" s="96"/>
      <c r="E163" s="96"/>
      <c r="F163" s="96"/>
      <c r="G163" s="96"/>
      <c r="H163" s="92"/>
      <c r="I163" s="92"/>
      <c r="J163" s="92"/>
      <c r="K163" s="92"/>
      <c r="L163" s="92"/>
      <c r="M163" s="92"/>
      <c r="N163" s="310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G163" s="58"/>
      <c r="AH163" s="58"/>
      <c r="AI163" s="58"/>
      <c r="AJ163" s="58"/>
      <c r="AK163" s="58"/>
      <c r="AL163" s="58"/>
      <c r="AM163" s="58"/>
      <c r="AN163" s="58"/>
      <c r="AO163" s="58"/>
      <c r="AP163" s="59"/>
      <c r="AQ163" s="59"/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59"/>
      <c r="BD163" s="59"/>
      <c r="BE163" s="59"/>
      <c r="BF163" s="59"/>
      <c r="BG163" s="59"/>
      <c r="BH163" s="59"/>
      <c r="BI163" s="59"/>
      <c r="BJ163" s="59"/>
      <c r="BK163" s="59"/>
      <c r="BL163" s="59"/>
      <c r="BM163" s="59"/>
      <c r="BN163" s="59"/>
      <c r="BO163" s="59"/>
      <c r="BP163" s="59"/>
      <c r="BQ163" s="59"/>
      <c r="BR163" s="59"/>
      <c r="BS163" s="59"/>
      <c r="BT163" s="59"/>
      <c r="BU163" s="59"/>
      <c r="BV163" s="59"/>
      <c r="BW163" s="59"/>
      <c r="BX163" s="59"/>
      <c r="BY163" s="59"/>
      <c r="BZ163" s="59"/>
      <c r="CA163" s="59"/>
      <c r="CB163" s="59"/>
      <c r="CC163" s="59"/>
      <c r="CD163" s="59"/>
      <c r="CE163" s="59"/>
      <c r="CF163" s="59"/>
      <c r="CG163" s="59"/>
      <c r="CH163" s="59"/>
      <c r="CI163" s="59"/>
      <c r="CJ163" s="59"/>
      <c r="CK163" s="59"/>
    </row>
    <row r="164" spans="1:89" s="57" customFormat="1" ht="16.5" hidden="1" customHeight="1">
      <c r="A164" s="92"/>
      <c r="B164" s="310"/>
      <c r="C164" s="312" t="s">
        <v>22</v>
      </c>
      <c r="D164" s="92"/>
      <c r="E164" s="313" t="s">
        <v>27</v>
      </c>
      <c r="F164" s="313"/>
      <c r="G164" s="313" t="s">
        <v>32</v>
      </c>
      <c r="H164" s="92"/>
      <c r="I164" s="313" t="s">
        <v>36</v>
      </c>
      <c r="J164" s="92"/>
      <c r="K164" s="312" t="s">
        <v>11</v>
      </c>
      <c r="L164" s="312" t="s">
        <v>12</v>
      </c>
      <c r="M164" s="312" t="s">
        <v>17</v>
      </c>
      <c r="N164" s="353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G164" s="58"/>
      <c r="AH164" s="58"/>
      <c r="AI164" s="58"/>
      <c r="AJ164" s="58"/>
      <c r="AK164" s="58"/>
      <c r="AL164" s="58"/>
      <c r="AM164" s="58"/>
      <c r="AN164" s="58"/>
      <c r="AO164" s="58"/>
      <c r="AP164" s="59"/>
      <c r="AQ164" s="59"/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59"/>
      <c r="BD164" s="59"/>
      <c r="BE164" s="59"/>
      <c r="BF164" s="59"/>
      <c r="BG164" s="59"/>
      <c r="BH164" s="59"/>
      <c r="BI164" s="59"/>
      <c r="BJ164" s="59"/>
      <c r="BK164" s="59"/>
      <c r="BL164" s="59"/>
      <c r="BM164" s="59"/>
      <c r="BN164" s="59"/>
      <c r="BO164" s="59"/>
      <c r="BP164" s="59"/>
      <c r="BQ164" s="59"/>
      <c r="BR164" s="59"/>
      <c r="BS164" s="59"/>
      <c r="BT164" s="59"/>
      <c r="BU164" s="59"/>
      <c r="BV164" s="59"/>
      <c r="BW164" s="59"/>
      <c r="BX164" s="59"/>
      <c r="BY164" s="59"/>
      <c r="BZ164" s="59"/>
      <c r="CA164" s="59"/>
      <c r="CB164" s="59"/>
      <c r="CC164" s="59"/>
      <c r="CD164" s="59"/>
      <c r="CE164" s="59"/>
      <c r="CF164" s="59"/>
      <c r="CG164" s="59"/>
      <c r="CH164" s="59"/>
      <c r="CI164" s="59"/>
      <c r="CJ164" s="59"/>
      <c r="CK164" s="59"/>
    </row>
    <row r="165" spans="1:89" s="57" customFormat="1" ht="16.5" hidden="1" customHeight="1">
      <c r="A165" s="92"/>
      <c r="B165" s="310"/>
      <c r="C165" s="96" t="s">
        <v>179</v>
      </c>
      <c r="D165" s="92"/>
      <c r="E165" s="98"/>
      <c r="F165" s="98"/>
      <c r="G165" s="98"/>
      <c r="H165" s="92"/>
      <c r="I165" s="307"/>
      <c r="J165" s="92"/>
      <c r="K165" s="97"/>
      <c r="L165" s="97"/>
      <c r="M165" s="97"/>
      <c r="N165" s="354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G165" s="58"/>
      <c r="AH165" s="58"/>
      <c r="AI165" s="58"/>
      <c r="AJ165" s="58"/>
      <c r="AK165" s="58"/>
      <c r="AL165" s="58"/>
      <c r="AM165" s="58"/>
      <c r="AN165" s="58"/>
      <c r="AO165" s="58"/>
      <c r="AP165" s="59"/>
      <c r="AQ165" s="59"/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59"/>
      <c r="BD165" s="59"/>
      <c r="BE165" s="59"/>
      <c r="BF165" s="59"/>
      <c r="BG165" s="59"/>
      <c r="BH165" s="59"/>
      <c r="BI165" s="59"/>
      <c r="BJ165" s="59"/>
      <c r="BK165" s="59"/>
      <c r="BL165" s="59"/>
      <c r="BM165" s="59"/>
      <c r="BN165" s="59"/>
      <c r="BO165" s="59"/>
      <c r="BP165" s="59"/>
      <c r="BQ165" s="59"/>
      <c r="BR165" s="59"/>
      <c r="BS165" s="59"/>
      <c r="BT165" s="59"/>
      <c r="BU165" s="59"/>
      <c r="BV165" s="59"/>
      <c r="BW165" s="59"/>
      <c r="BX165" s="59"/>
      <c r="BY165" s="59"/>
      <c r="BZ165" s="59"/>
      <c r="CA165" s="59"/>
      <c r="CB165" s="59"/>
      <c r="CC165" s="59"/>
      <c r="CD165" s="59"/>
      <c r="CE165" s="59"/>
      <c r="CF165" s="59"/>
      <c r="CG165" s="59"/>
      <c r="CH165" s="59"/>
      <c r="CI165" s="59"/>
      <c r="CJ165" s="59"/>
      <c r="CK165" s="59"/>
    </row>
    <row r="166" spans="1:89" s="57" customFormat="1" ht="16.5" hidden="1" customHeight="1">
      <c r="A166" s="92"/>
      <c r="B166" s="310"/>
      <c r="C166" s="92">
        <v>12</v>
      </c>
      <c r="D166" s="92"/>
      <c r="E166" s="147"/>
      <c r="F166" s="147"/>
      <c r="G166" s="147"/>
      <c r="H166" s="147"/>
      <c r="I166" s="307">
        <v>12</v>
      </c>
      <c r="J166" s="92"/>
      <c r="K166" s="97"/>
      <c r="L166" s="97"/>
      <c r="M166" s="97"/>
      <c r="N166" s="354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G166" s="58"/>
      <c r="AH166" s="58"/>
      <c r="AI166" s="58"/>
      <c r="AJ166" s="58"/>
      <c r="AK166" s="58"/>
      <c r="AL166" s="58"/>
      <c r="AM166" s="58"/>
      <c r="AN166" s="58"/>
      <c r="AO166" s="58"/>
      <c r="AP166" s="59"/>
      <c r="AQ166" s="59"/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59"/>
      <c r="BD166" s="59"/>
      <c r="BE166" s="59"/>
      <c r="BF166" s="59"/>
      <c r="BG166" s="59"/>
      <c r="BH166" s="59"/>
      <c r="BI166" s="59"/>
      <c r="BJ166" s="59"/>
      <c r="BK166" s="59"/>
      <c r="BL166" s="59"/>
      <c r="BM166" s="59"/>
      <c r="BN166" s="59"/>
      <c r="BO166" s="59"/>
      <c r="BP166" s="59"/>
      <c r="BQ166" s="59"/>
      <c r="BR166" s="59"/>
      <c r="BS166" s="59"/>
      <c r="BT166" s="59"/>
      <c r="BU166" s="59"/>
      <c r="BV166" s="59"/>
      <c r="BW166" s="59"/>
      <c r="BX166" s="59"/>
      <c r="BY166" s="59"/>
      <c r="BZ166" s="59"/>
      <c r="CA166" s="59"/>
      <c r="CB166" s="59"/>
      <c r="CC166" s="59"/>
      <c r="CD166" s="59"/>
      <c r="CE166" s="59"/>
      <c r="CF166" s="59"/>
      <c r="CG166" s="59"/>
      <c r="CH166" s="59"/>
      <c r="CI166" s="59"/>
      <c r="CJ166" s="59"/>
      <c r="CK166" s="59"/>
    </row>
    <row r="167" spans="1:89" s="57" customFormat="1" ht="16.5" hidden="1" customHeight="1">
      <c r="A167" s="92"/>
      <c r="B167" s="310"/>
      <c r="C167" s="92">
        <v>14</v>
      </c>
      <c r="D167" s="92"/>
      <c r="E167" s="307">
        <v>14</v>
      </c>
      <c r="F167" s="307"/>
      <c r="G167" s="307"/>
      <c r="H167" s="147"/>
      <c r="I167" s="307">
        <v>14</v>
      </c>
      <c r="J167" s="92"/>
      <c r="K167" s="97">
        <v>14</v>
      </c>
      <c r="L167" s="97"/>
      <c r="M167" s="97"/>
      <c r="N167" s="354"/>
      <c r="T167" s="58"/>
      <c r="U167" s="58"/>
      <c r="V167" s="58"/>
      <c r="W167" s="58"/>
      <c r="X167" s="58"/>
      <c r="Y167" s="58"/>
      <c r="Z167" s="58"/>
      <c r="AA167" s="58"/>
      <c r="AB167" s="58"/>
      <c r="AC167" s="58"/>
      <c r="AD167" s="58"/>
      <c r="AE167" s="58"/>
      <c r="AG167" s="58"/>
      <c r="AH167" s="58"/>
      <c r="AI167" s="58"/>
      <c r="AJ167" s="58"/>
      <c r="AK167" s="58"/>
      <c r="AL167" s="58"/>
      <c r="AM167" s="58"/>
      <c r="AN167" s="58"/>
      <c r="AO167" s="58"/>
      <c r="AP167" s="59"/>
      <c r="AQ167" s="59"/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59"/>
      <c r="BD167" s="59"/>
      <c r="BE167" s="59"/>
      <c r="BF167" s="59"/>
      <c r="BG167" s="59"/>
      <c r="BH167" s="59"/>
      <c r="BI167" s="59"/>
      <c r="BJ167" s="59"/>
      <c r="BK167" s="59"/>
      <c r="BL167" s="59"/>
      <c r="BM167" s="59"/>
      <c r="BN167" s="59"/>
      <c r="BO167" s="59"/>
      <c r="BP167" s="59"/>
      <c r="BQ167" s="59"/>
      <c r="BR167" s="59"/>
      <c r="BS167" s="59"/>
      <c r="BT167" s="59"/>
      <c r="BU167" s="59"/>
      <c r="BV167" s="59"/>
      <c r="BW167" s="59"/>
      <c r="BX167" s="59"/>
      <c r="BY167" s="59"/>
      <c r="BZ167" s="59"/>
      <c r="CA167" s="59"/>
      <c r="CB167" s="59"/>
      <c r="CC167" s="59"/>
      <c r="CD167" s="59"/>
      <c r="CE167" s="59"/>
      <c r="CF167" s="59"/>
      <c r="CG167" s="59"/>
      <c r="CH167" s="59"/>
      <c r="CI167" s="59"/>
      <c r="CJ167" s="59"/>
      <c r="CK167" s="59"/>
    </row>
    <row r="168" spans="1:89" s="57" customFormat="1" ht="16.5" hidden="1" customHeight="1">
      <c r="A168" s="92"/>
      <c r="B168" s="310"/>
      <c r="C168" s="92">
        <v>16</v>
      </c>
      <c r="D168" s="92"/>
      <c r="E168" s="307">
        <v>16</v>
      </c>
      <c r="F168" s="307"/>
      <c r="G168" s="307"/>
      <c r="H168" s="147"/>
      <c r="I168" s="307">
        <v>16</v>
      </c>
      <c r="J168" s="92"/>
      <c r="K168" s="97"/>
      <c r="L168" s="97">
        <v>16</v>
      </c>
      <c r="M168" s="97">
        <v>16</v>
      </c>
      <c r="N168" s="354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G168" s="58"/>
      <c r="AH168" s="58"/>
      <c r="AI168" s="58"/>
      <c r="AJ168" s="58"/>
      <c r="AK168" s="58"/>
      <c r="AL168" s="58"/>
      <c r="AM168" s="58"/>
      <c r="AN168" s="58"/>
      <c r="AO168" s="58"/>
      <c r="AP168" s="59"/>
      <c r="AQ168" s="59"/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59"/>
      <c r="BD168" s="59"/>
      <c r="BE168" s="59"/>
      <c r="BF168" s="59"/>
      <c r="BG168" s="59"/>
      <c r="BH168" s="59"/>
      <c r="BI168" s="59"/>
      <c r="BJ168" s="59"/>
      <c r="BK168" s="59"/>
      <c r="BL168" s="59"/>
      <c r="BM168" s="59"/>
      <c r="BN168" s="59"/>
      <c r="BO168" s="59"/>
      <c r="BP168" s="59"/>
      <c r="BQ168" s="59"/>
      <c r="BR168" s="59"/>
      <c r="BS168" s="59"/>
      <c r="BT168" s="59"/>
      <c r="BU168" s="59"/>
      <c r="BV168" s="59"/>
      <c r="BW168" s="59"/>
      <c r="BX168" s="59"/>
      <c r="BY168" s="59"/>
      <c r="BZ168" s="59"/>
      <c r="CA168" s="59"/>
      <c r="CB168" s="59"/>
      <c r="CC168" s="59"/>
      <c r="CD168" s="59"/>
      <c r="CE168" s="59"/>
      <c r="CF168" s="59"/>
      <c r="CG168" s="59"/>
      <c r="CH168" s="59"/>
      <c r="CI168" s="59"/>
      <c r="CJ168" s="59"/>
      <c r="CK168" s="59"/>
    </row>
    <row r="169" spans="1:89" s="57" customFormat="1" ht="16.5" hidden="1" customHeight="1">
      <c r="A169" s="92"/>
      <c r="B169" s="310"/>
      <c r="C169" s="92">
        <v>18</v>
      </c>
      <c r="D169" s="92"/>
      <c r="E169" s="307"/>
      <c r="F169" s="307"/>
      <c r="G169" s="307"/>
      <c r="H169" s="147"/>
      <c r="I169" s="307"/>
      <c r="J169" s="92"/>
      <c r="K169" s="97">
        <v>18</v>
      </c>
      <c r="L169" s="97">
        <v>18</v>
      </c>
      <c r="M169" s="97"/>
      <c r="N169" s="354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G169" s="58"/>
      <c r="AH169" s="58"/>
      <c r="AI169" s="58"/>
      <c r="AJ169" s="58"/>
      <c r="AK169" s="58"/>
      <c r="AL169" s="58"/>
      <c r="AM169" s="58"/>
      <c r="AN169" s="58"/>
      <c r="AO169" s="58"/>
      <c r="AP169" s="59"/>
      <c r="AQ169" s="59"/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59"/>
      <c r="BD169" s="59"/>
      <c r="BE169" s="59"/>
      <c r="BF169" s="59"/>
      <c r="BG169" s="59"/>
      <c r="BH169" s="59"/>
      <c r="BI169" s="59"/>
      <c r="BJ169" s="59"/>
      <c r="BK169" s="59"/>
      <c r="BL169" s="59"/>
      <c r="BM169" s="59"/>
      <c r="BN169" s="59"/>
      <c r="BO169" s="59"/>
      <c r="BP169" s="59"/>
      <c r="BQ169" s="59"/>
      <c r="BR169" s="59"/>
      <c r="BS169" s="59"/>
      <c r="BT169" s="59"/>
      <c r="BU169" s="59"/>
      <c r="BV169" s="59"/>
      <c r="BW169" s="59"/>
      <c r="BX169" s="59"/>
      <c r="BY169" s="59"/>
      <c r="BZ169" s="59"/>
      <c r="CA169" s="59"/>
      <c r="CB169" s="59"/>
      <c r="CC169" s="59"/>
      <c r="CD169" s="59"/>
      <c r="CE169" s="59"/>
      <c r="CF169" s="59"/>
      <c r="CG169" s="59"/>
      <c r="CH169" s="59"/>
      <c r="CI169" s="59"/>
      <c r="CJ169" s="59"/>
      <c r="CK169" s="59"/>
    </row>
    <row r="170" spans="1:89" s="57" customFormat="1" ht="16.5" hidden="1" customHeight="1">
      <c r="A170" s="92"/>
      <c r="B170" s="310"/>
      <c r="C170" s="92">
        <v>20</v>
      </c>
      <c r="D170" s="92"/>
      <c r="E170" s="307">
        <v>20</v>
      </c>
      <c r="F170" s="307"/>
      <c r="G170" s="307"/>
      <c r="H170" s="147"/>
      <c r="I170" s="307">
        <v>20</v>
      </c>
      <c r="J170" s="92"/>
      <c r="K170" s="97">
        <v>20</v>
      </c>
      <c r="L170" s="97">
        <v>20</v>
      </c>
      <c r="M170" s="97">
        <v>20</v>
      </c>
      <c r="N170" s="354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G170" s="58"/>
      <c r="AH170" s="58"/>
      <c r="AI170" s="58"/>
      <c r="AJ170" s="58"/>
      <c r="AK170" s="58"/>
      <c r="AL170" s="58"/>
      <c r="AM170" s="58"/>
      <c r="AN170" s="58"/>
      <c r="AO170" s="58"/>
      <c r="AP170" s="59"/>
      <c r="AQ170" s="59"/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59"/>
      <c r="BD170" s="59"/>
      <c r="BE170" s="59"/>
      <c r="BF170" s="59"/>
      <c r="BG170" s="59"/>
      <c r="BH170" s="59"/>
      <c r="BI170" s="59"/>
      <c r="BJ170" s="59"/>
      <c r="BK170" s="59"/>
      <c r="BL170" s="59"/>
      <c r="BM170" s="59"/>
      <c r="BN170" s="59"/>
      <c r="BO170" s="59"/>
      <c r="BP170" s="59"/>
      <c r="BQ170" s="59"/>
      <c r="BR170" s="59"/>
      <c r="BS170" s="59"/>
      <c r="BT170" s="59"/>
      <c r="BU170" s="59"/>
      <c r="BV170" s="59"/>
      <c r="BW170" s="59"/>
      <c r="BX170" s="59"/>
      <c r="BY170" s="59"/>
      <c r="BZ170" s="59"/>
      <c r="CA170" s="59"/>
      <c r="CB170" s="59"/>
      <c r="CC170" s="59"/>
      <c r="CD170" s="59"/>
      <c r="CE170" s="59"/>
      <c r="CF170" s="59"/>
      <c r="CG170" s="59"/>
      <c r="CH170" s="59"/>
      <c r="CI170" s="59"/>
      <c r="CJ170" s="59"/>
      <c r="CK170" s="59"/>
    </row>
    <row r="171" spans="1:89" s="57" customFormat="1" ht="16.5" hidden="1" customHeight="1">
      <c r="A171" s="92"/>
      <c r="B171" s="310"/>
      <c r="C171" s="92">
        <v>22</v>
      </c>
      <c r="D171" s="92"/>
      <c r="E171" s="307">
        <v>22</v>
      </c>
      <c r="F171" s="307"/>
      <c r="G171" s="307"/>
      <c r="H171" s="147"/>
      <c r="I171" s="307"/>
      <c r="J171" s="92"/>
      <c r="K171" s="97"/>
      <c r="L171" s="97">
        <v>22</v>
      </c>
      <c r="M171" s="97"/>
      <c r="N171" s="354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8"/>
      <c r="AG171" s="58"/>
      <c r="AH171" s="58"/>
      <c r="AI171" s="58"/>
      <c r="AJ171" s="58"/>
      <c r="AK171" s="58"/>
      <c r="AL171" s="58"/>
      <c r="AM171" s="58"/>
      <c r="AN171" s="58"/>
      <c r="AO171" s="58"/>
      <c r="AP171" s="59"/>
      <c r="AQ171" s="59"/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59"/>
      <c r="BD171" s="59"/>
      <c r="BE171" s="59"/>
      <c r="BF171" s="59"/>
      <c r="BG171" s="59"/>
      <c r="BH171" s="59"/>
      <c r="BI171" s="59"/>
      <c r="BJ171" s="59"/>
      <c r="BK171" s="59"/>
      <c r="BL171" s="59"/>
      <c r="BM171" s="59"/>
      <c r="BN171" s="59"/>
      <c r="BO171" s="59"/>
      <c r="BP171" s="59"/>
      <c r="BQ171" s="59"/>
      <c r="BR171" s="59"/>
      <c r="BS171" s="59"/>
      <c r="BT171" s="59"/>
      <c r="BU171" s="59"/>
      <c r="BV171" s="59"/>
      <c r="BW171" s="59"/>
      <c r="BX171" s="59"/>
      <c r="BY171" s="59"/>
      <c r="BZ171" s="59"/>
      <c r="CA171" s="59"/>
      <c r="CB171" s="59"/>
      <c r="CC171" s="59"/>
      <c r="CD171" s="59"/>
      <c r="CE171" s="59"/>
      <c r="CF171" s="59"/>
      <c r="CG171" s="59"/>
      <c r="CH171" s="59"/>
      <c r="CI171" s="59"/>
      <c r="CJ171" s="59"/>
      <c r="CK171" s="59"/>
    </row>
    <row r="172" spans="1:89" s="57" customFormat="1" ht="16.5" hidden="1" customHeight="1">
      <c r="A172" s="92"/>
      <c r="B172" s="310"/>
      <c r="C172" s="92">
        <v>26</v>
      </c>
      <c r="D172" s="92"/>
      <c r="E172" s="307">
        <v>26</v>
      </c>
      <c r="F172" s="307"/>
      <c r="G172" s="307">
        <v>26</v>
      </c>
      <c r="H172" s="147"/>
      <c r="I172" s="346">
        <v>25</v>
      </c>
      <c r="J172" s="92"/>
      <c r="K172" s="97">
        <v>26</v>
      </c>
      <c r="L172" s="97">
        <v>26</v>
      </c>
      <c r="M172" s="97">
        <v>26</v>
      </c>
      <c r="N172" s="354"/>
      <c r="T172" s="58"/>
      <c r="U172" s="58"/>
      <c r="V172" s="58"/>
      <c r="W172" s="58"/>
      <c r="X172" s="58"/>
      <c r="Y172" s="58"/>
      <c r="Z172" s="58"/>
      <c r="AA172" s="58"/>
      <c r="AB172" s="58"/>
      <c r="AC172" s="58"/>
      <c r="AD172" s="58"/>
      <c r="AE172" s="58"/>
      <c r="AG172" s="58"/>
      <c r="AH172" s="58"/>
      <c r="AI172" s="58"/>
      <c r="AJ172" s="58"/>
      <c r="AK172" s="58"/>
      <c r="AL172" s="58"/>
      <c r="AM172" s="58"/>
      <c r="AN172" s="58"/>
      <c r="AO172" s="58"/>
      <c r="AP172" s="59"/>
      <c r="AQ172" s="59"/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59"/>
      <c r="BD172" s="59"/>
      <c r="BE172" s="59"/>
      <c r="BF172" s="59"/>
      <c r="BG172" s="59"/>
      <c r="BH172" s="59"/>
      <c r="BI172" s="59"/>
      <c r="BJ172" s="59"/>
      <c r="BK172" s="59"/>
      <c r="BL172" s="59"/>
      <c r="BM172" s="59"/>
      <c r="BN172" s="59"/>
      <c r="BO172" s="59"/>
      <c r="BP172" s="59"/>
      <c r="BQ172" s="59"/>
      <c r="BR172" s="59"/>
      <c r="BS172" s="59"/>
      <c r="BT172" s="59"/>
      <c r="BU172" s="59"/>
      <c r="BV172" s="59"/>
      <c r="BW172" s="59"/>
      <c r="BX172" s="59"/>
      <c r="BY172" s="59"/>
      <c r="BZ172" s="59"/>
      <c r="CA172" s="59"/>
      <c r="CB172" s="59"/>
      <c r="CC172" s="59"/>
      <c r="CD172" s="59"/>
      <c r="CE172" s="59"/>
      <c r="CF172" s="59"/>
      <c r="CG172" s="59"/>
      <c r="CH172" s="59"/>
      <c r="CI172" s="59"/>
      <c r="CJ172" s="59"/>
      <c r="CK172" s="59"/>
    </row>
    <row r="173" spans="1:89" s="57" customFormat="1" ht="16.5" hidden="1" customHeight="1">
      <c r="A173" s="92"/>
      <c r="B173" s="310"/>
      <c r="C173" s="92">
        <v>30</v>
      </c>
      <c r="D173" s="92"/>
      <c r="E173" s="307">
        <v>30</v>
      </c>
      <c r="F173" s="307"/>
      <c r="G173" s="307">
        <v>30</v>
      </c>
      <c r="H173" s="147"/>
      <c r="I173" s="347"/>
      <c r="J173" s="92"/>
      <c r="K173" s="97">
        <v>30</v>
      </c>
      <c r="L173" s="97">
        <v>30</v>
      </c>
      <c r="M173" s="97">
        <v>30</v>
      </c>
      <c r="N173" s="354"/>
      <c r="T173" s="58"/>
      <c r="U173" s="58"/>
      <c r="V173" s="58"/>
      <c r="W173" s="58"/>
      <c r="X173" s="58"/>
      <c r="Y173" s="58"/>
      <c r="Z173" s="58"/>
      <c r="AA173" s="58"/>
      <c r="AB173" s="58"/>
      <c r="AC173" s="58"/>
      <c r="AD173" s="58"/>
      <c r="AE173" s="58"/>
      <c r="AG173" s="58"/>
      <c r="AH173" s="58"/>
      <c r="AI173" s="58"/>
      <c r="AJ173" s="58"/>
      <c r="AK173" s="58"/>
      <c r="AL173" s="58"/>
      <c r="AM173" s="58"/>
      <c r="AN173" s="58"/>
      <c r="AO173" s="58"/>
      <c r="AP173" s="59"/>
      <c r="AQ173" s="59"/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59"/>
      <c r="BD173" s="59"/>
      <c r="BE173" s="59"/>
      <c r="BF173" s="59"/>
      <c r="BG173" s="59"/>
      <c r="BH173" s="59"/>
      <c r="BI173" s="59"/>
      <c r="BJ173" s="59"/>
      <c r="BK173" s="59"/>
      <c r="BL173" s="59"/>
      <c r="BM173" s="59"/>
      <c r="BN173" s="59"/>
      <c r="BO173" s="59"/>
      <c r="BP173" s="59"/>
      <c r="BQ173" s="59"/>
      <c r="BR173" s="59"/>
      <c r="BS173" s="59"/>
      <c r="BT173" s="59"/>
      <c r="BU173" s="59"/>
      <c r="BV173" s="59"/>
      <c r="BW173" s="59"/>
      <c r="BX173" s="59"/>
      <c r="BY173" s="59"/>
      <c r="BZ173" s="59"/>
      <c r="CA173" s="59"/>
      <c r="CB173" s="59"/>
      <c r="CC173" s="59"/>
      <c r="CD173" s="59"/>
      <c r="CE173" s="59"/>
      <c r="CF173" s="59"/>
      <c r="CG173" s="59"/>
      <c r="CH173" s="59"/>
      <c r="CI173" s="59"/>
      <c r="CJ173" s="59"/>
      <c r="CK173" s="59"/>
    </row>
    <row r="174" spans="1:89" s="57" customFormat="1" ht="16.5" hidden="1" customHeight="1">
      <c r="A174" s="92"/>
      <c r="B174" s="310"/>
      <c r="C174" s="92">
        <v>34</v>
      </c>
      <c r="D174" s="92"/>
      <c r="E174" s="307">
        <v>34</v>
      </c>
      <c r="F174" s="307"/>
      <c r="G174" s="307">
        <v>34</v>
      </c>
      <c r="H174" s="147"/>
      <c r="I174" s="346">
        <v>32</v>
      </c>
      <c r="J174" s="92"/>
      <c r="K174" s="97">
        <v>34</v>
      </c>
      <c r="L174" s="97">
        <v>34</v>
      </c>
      <c r="M174" s="97"/>
      <c r="N174" s="354"/>
      <c r="T174" s="58"/>
      <c r="U174" s="58"/>
      <c r="V174" s="58"/>
      <c r="W174" s="58"/>
      <c r="X174" s="58"/>
      <c r="Y174" s="58"/>
      <c r="Z174" s="58"/>
      <c r="AA174" s="58"/>
      <c r="AB174" s="58"/>
      <c r="AC174" s="58"/>
      <c r="AD174" s="58"/>
      <c r="AE174" s="58"/>
      <c r="AG174" s="58"/>
      <c r="AH174" s="58"/>
      <c r="AI174" s="58"/>
      <c r="AJ174" s="58"/>
      <c r="AK174" s="58"/>
      <c r="AL174" s="58"/>
      <c r="AM174" s="58"/>
      <c r="AN174" s="58"/>
      <c r="AO174" s="58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59"/>
      <c r="BD174" s="59"/>
      <c r="BE174" s="59"/>
      <c r="BF174" s="59"/>
      <c r="BG174" s="59"/>
      <c r="BH174" s="59"/>
      <c r="BI174" s="59"/>
      <c r="BJ174" s="59"/>
      <c r="BK174" s="59"/>
      <c r="BL174" s="59"/>
      <c r="BM174" s="59"/>
      <c r="BN174" s="59"/>
      <c r="BO174" s="59"/>
      <c r="BP174" s="59"/>
      <c r="BQ174" s="59"/>
      <c r="BR174" s="59"/>
      <c r="BS174" s="59"/>
      <c r="BT174" s="59"/>
      <c r="BU174" s="59"/>
      <c r="BV174" s="59"/>
      <c r="BW174" s="59"/>
      <c r="BX174" s="59"/>
      <c r="BY174" s="59"/>
      <c r="BZ174" s="59"/>
      <c r="CA174" s="59"/>
      <c r="CB174" s="59"/>
      <c r="CC174" s="59"/>
      <c r="CD174" s="59"/>
      <c r="CE174" s="59"/>
      <c r="CF174" s="59"/>
      <c r="CG174" s="59"/>
      <c r="CH174" s="59"/>
      <c r="CI174" s="59"/>
      <c r="CJ174" s="59"/>
      <c r="CK174" s="59"/>
    </row>
    <row r="175" spans="1:89" s="57" customFormat="1" ht="16.5" hidden="1" customHeight="1">
      <c r="A175" s="92"/>
      <c r="B175" s="310"/>
      <c r="C175" s="92">
        <v>40</v>
      </c>
      <c r="D175" s="92"/>
      <c r="E175" s="307">
        <v>40</v>
      </c>
      <c r="F175" s="307"/>
      <c r="G175" s="307">
        <v>40</v>
      </c>
      <c r="H175" s="147"/>
      <c r="I175" s="346">
        <v>40</v>
      </c>
      <c r="J175" s="92"/>
      <c r="K175" s="97">
        <v>40</v>
      </c>
      <c r="L175" s="97">
        <v>40</v>
      </c>
      <c r="M175" s="97">
        <v>40</v>
      </c>
      <c r="N175" s="354"/>
      <c r="T175" s="58"/>
      <c r="U175" s="58"/>
      <c r="V175" s="58"/>
      <c r="W175" s="58"/>
      <c r="X175" s="58"/>
      <c r="Y175" s="58"/>
      <c r="Z175" s="58"/>
      <c r="AA175" s="58"/>
      <c r="AB175" s="58"/>
      <c r="AC175" s="58"/>
      <c r="AD175" s="58"/>
      <c r="AE175" s="58"/>
      <c r="AG175" s="58"/>
      <c r="AH175" s="58"/>
      <c r="AI175" s="58"/>
      <c r="AJ175" s="58"/>
      <c r="AK175" s="58"/>
      <c r="AL175" s="58"/>
      <c r="AM175" s="58"/>
      <c r="AN175" s="58"/>
      <c r="AO175" s="58"/>
      <c r="AP175" s="59"/>
      <c r="AQ175" s="59"/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59"/>
      <c r="BD175" s="59"/>
      <c r="BE175" s="59"/>
      <c r="BF175" s="59"/>
      <c r="BG175" s="59"/>
      <c r="BH175" s="59"/>
      <c r="BI175" s="59"/>
      <c r="BJ175" s="59"/>
      <c r="BK175" s="59"/>
      <c r="BL175" s="59"/>
      <c r="BM175" s="59"/>
      <c r="BN175" s="59"/>
      <c r="BO175" s="59"/>
      <c r="BP175" s="59"/>
      <c r="BQ175" s="59"/>
      <c r="BR175" s="59"/>
      <c r="BS175" s="59"/>
      <c r="BT175" s="59"/>
      <c r="BU175" s="59"/>
      <c r="BV175" s="59"/>
      <c r="BW175" s="59"/>
      <c r="BX175" s="59"/>
      <c r="BY175" s="59"/>
      <c r="BZ175" s="59"/>
      <c r="CA175" s="59"/>
      <c r="CB175" s="59"/>
      <c r="CC175" s="59"/>
      <c r="CD175" s="59"/>
      <c r="CE175" s="59"/>
      <c r="CF175" s="59"/>
      <c r="CG175" s="59"/>
      <c r="CH175" s="59"/>
      <c r="CI175" s="59"/>
      <c r="CJ175" s="59"/>
      <c r="CK175" s="59"/>
    </row>
    <row r="176" spans="1:89" s="57" customFormat="1" ht="16.5" hidden="1" customHeight="1">
      <c r="A176" s="92"/>
      <c r="B176" s="310"/>
      <c r="C176" s="148"/>
      <c r="D176" s="92"/>
      <c r="E176" s="307"/>
      <c r="F176" s="307"/>
      <c r="G176" s="92"/>
      <c r="H176" s="149"/>
      <c r="I176" s="92"/>
      <c r="J176" s="147"/>
      <c r="K176" s="147"/>
      <c r="L176" s="307"/>
      <c r="M176" s="92"/>
      <c r="N176" s="310"/>
      <c r="T176" s="58"/>
      <c r="U176" s="58"/>
      <c r="V176" s="58"/>
      <c r="W176" s="58"/>
      <c r="X176" s="58"/>
      <c r="Y176" s="58"/>
      <c r="Z176" s="58"/>
      <c r="AA176" s="58"/>
      <c r="AB176" s="58"/>
      <c r="AC176" s="58"/>
      <c r="AD176" s="58"/>
      <c r="AE176" s="58"/>
      <c r="AG176" s="58"/>
      <c r="AH176" s="58"/>
      <c r="AI176" s="58"/>
      <c r="AJ176" s="58"/>
      <c r="AK176" s="58"/>
      <c r="AL176" s="58"/>
      <c r="AM176" s="58"/>
      <c r="AN176" s="58"/>
      <c r="AO176" s="58"/>
      <c r="AP176" s="59"/>
      <c r="AQ176" s="59"/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59"/>
      <c r="BD176" s="59"/>
      <c r="BE176" s="59"/>
      <c r="BF176" s="59"/>
      <c r="BG176" s="59"/>
      <c r="BH176" s="59"/>
      <c r="BI176" s="59"/>
      <c r="BJ176" s="59"/>
      <c r="BK176" s="59"/>
      <c r="BL176" s="59"/>
      <c r="BM176" s="59"/>
      <c r="BN176" s="59"/>
      <c r="BO176" s="59"/>
      <c r="BP176" s="59"/>
      <c r="BQ176" s="59"/>
      <c r="BR176" s="59"/>
      <c r="BS176" s="59"/>
      <c r="BT176" s="59"/>
      <c r="BU176" s="59"/>
      <c r="BV176" s="59"/>
      <c r="BW176" s="59"/>
      <c r="BX176" s="59"/>
      <c r="BY176" s="59"/>
      <c r="BZ176" s="59"/>
      <c r="CA176" s="59"/>
      <c r="CB176" s="59"/>
      <c r="CC176" s="59"/>
      <c r="CD176" s="59"/>
      <c r="CE176" s="59"/>
      <c r="CF176" s="59"/>
      <c r="CG176" s="59"/>
      <c r="CH176" s="59"/>
      <c r="CI176" s="59"/>
      <c r="CJ176" s="59"/>
      <c r="CK176" s="59"/>
    </row>
    <row r="177" spans="1:89" s="57" customFormat="1" ht="8.25" hidden="1" customHeight="1">
      <c r="A177" s="92"/>
      <c r="B177" s="310"/>
      <c r="C177" s="98"/>
      <c r="D177" s="98"/>
      <c r="E177" s="98"/>
      <c r="F177" s="98"/>
      <c r="G177" s="98"/>
      <c r="H177" s="92"/>
      <c r="I177" s="92"/>
      <c r="J177" s="92"/>
      <c r="K177" s="92"/>
      <c r="L177" s="307"/>
      <c r="M177" s="92"/>
      <c r="N177" s="310"/>
      <c r="T177" s="58"/>
      <c r="U177" s="58"/>
      <c r="V177" s="58"/>
      <c r="W177" s="58"/>
      <c r="X177" s="58"/>
      <c r="Y177" s="58"/>
      <c r="Z177" s="58"/>
      <c r="AA177" s="58"/>
      <c r="AB177" s="58"/>
      <c r="AC177" s="58"/>
      <c r="AD177" s="58"/>
      <c r="AE177" s="58"/>
      <c r="AG177" s="58"/>
      <c r="AH177" s="58"/>
      <c r="AI177" s="58"/>
      <c r="AJ177" s="58"/>
      <c r="AK177" s="58"/>
      <c r="AL177" s="58"/>
      <c r="AM177" s="58"/>
      <c r="AN177" s="58"/>
      <c r="AO177" s="58"/>
      <c r="AP177" s="59"/>
      <c r="AQ177" s="59"/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59"/>
      <c r="BD177" s="59"/>
      <c r="BE177" s="59"/>
      <c r="BF177" s="59"/>
      <c r="BG177" s="59"/>
      <c r="BH177" s="59"/>
      <c r="BI177" s="59"/>
      <c r="BJ177" s="59"/>
      <c r="BK177" s="59"/>
      <c r="BL177" s="59"/>
      <c r="BM177" s="59"/>
      <c r="BN177" s="59"/>
      <c r="BO177" s="59"/>
      <c r="BP177" s="59"/>
      <c r="BQ177" s="59"/>
      <c r="BR177" s="59"/>
      <c r="BS177" s="59"/>
      <c r="BT177" s="59"/>
      <c r="BU177" s="59"/>
      <c r="BV177" s="59"/>
      <c r="BW177" s="59"/>
      <c r="BX177" s="59"/>
      <c r="BY177" s="59"/>
      <c r="BZ177" s="59"/>
      <c r="CA177" s="59"/>
      <c r="CB177" s="59"/>
      <c r="CC177" s="59"/>
      <c r="CD177" s="59"/>
      <c r="CE177" s="59"/>
      <c r="CF177" s="59"/>
      <c r="CG177" s="59"/>
      <c r="CH177" s="59"/>
      <c r="CI177" s="59"/>
      <c r="CJ177" s="59"/>
      <c r="CK177" s="59"/>
    </row>
    <row r="178" spans="1:89" s="57" customFormat="1" ht="16.5" hidden="1" customHeight="1">
      <c r="A178" s="92"/>
      <c r="B178" s="310"/>
      <c r="C178" s="302" t="s">
        <v>180</v>
      </c>
      <c r="D178" s="92"/>
      <c r="E178" s="92"/>
      <c r="F178" s="92"/>
      <c r="G178" s="92"/>
      <c r="H178" s="92"/>
      <c r="I178" s="92"/>
      <c r="J178" s="92"/>
      <c r="K178" s="92"/>
      <c r="L178" s="307"/>
      <c r="M178" s="92"/>
      <c r="N178" s="310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G178" s="58"/>
      <c r="AH178" s="58"/>
      <c r="AI178" s="58"/>
      <c r="AJ178" s="58"/>
      <c r="AK178" s="58"/>
      <c r="AL178" s="58"/>
      <c r="AM178" s="58"/>
      <c r="AN178" s="58"/>
      <c r="AO178" s="58"/>
      <c r="AP178" s="59"/>
      <c r="AQ178" s="59"/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59"/>
      <c r="BD178" s="59"/>
      <c r="BE178" s="59"/>
      <c r="BF178" s="59"/>
      <c r="BG178" s="59"/>
      <c r="BH178" s="59"/>
      <c r="BI178" s="59"/>
      <c r="BJ178" s="59"/>
      <c r="BK178" s="59"/>
      <c r="BL178" s="59"/>
      <c r="BM178" s="59"/>
      <c r="BN178" s="59"/>
      <c r="BO178" s="59"/>
      <c r="BP178" s="59"/>
      <c r="BQ178" s="59"/>
      <c r="BR178" s="59"/>
      <c r="BS178" s="59"/>
      <c r="BT178" s="59"/>
      <c r="BU178" s="59"/>
      <c r="BV178" s="59"/>
      <c r="BW178" s="59"/>
      <c r="BX178" s="59"/>
      <c r="BY178" s="59"/>
      <c r="BZ178" s="59"/>
      <c r="CA178" s="59"/>
      <c r="CB178" s="59"/>
      <c r="CC178" s="59"/>
      <c r="CD178" s="59"/>
      <c r="CE178" s="59"/>
      <c r="CF178" s="59"/>
      <c r="CG178" s="59"/>
      <c r="CH178" s="59"/>
      <c r="CI178" s="59"/>
      <c r="CJ178" s="59"/>
      <c r="CK178" s="59"/>
    </row>
    <row r="179" spans="1:89" s="57" customFormat="1" ht="7.5" hidden="1" customHeight="1">
      <c r="A179" s="92"/>
      <c r="B179" s="309"/>
      <c r="C179" s="400"/>
      <c r="D179" s="400"/>
      <c r="E179" s="400"/>
      <c r="F179" s="400"/>
      <c r="G179" s="400"/>
      <c r="H179" s="400"/>
      <c r="I179" s="400"/>
      <c r="J179" s="400"/>
      <c r="K179" s="400"/>
      <c r="L179" s="401"/>
      <c r="M179" s="400"/>
      <c r="N179" s="310"/>
      <c r="T179" s="58"/>
      <c r="U179" s="58"/>
      <c r="V179" s="58"/>
      <c r="W179" s="58"/>
      <c r="X179" s="58"/>
      <c r="Y179" s="58"/>
      <c r="Z179" s="58"/>
      <c r="AA179" s="58"/>
      <c r="AB179" s="58"/>
      <c r="AC179" s="58"/>
      <c r="AD179" s="58"/>
      <c r="AE179" s="58"/>
      <c r="AG179" s="58"/>
      <c r="AH179" s="58"/>
      <c r="AI179" s="58"/>
      <c r="AJ179" s="58"/>
      <c r="AK179" s="58"/>
      <c r="AL179" s="58"/>
      <c r="AM179" s="58"/>
      <c r="AN179" s="58"/>
      <c r="AO179" s="58"/>
      <c r="AP179" s="59"/>
      <c r="AQ179" s="59"/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59"/>
      <c r="BD179" s="59"/>
      <c r="BE179" s="59"/>
      <c r="BF179" s="59"/>
      <c r="BG179" s="59"/>
      <c r="BH179" s="59"/>
      <c r="BI179" s="59"/>
      <c r="BJ179" s="59"/>
      <c r="BK179" s="59"/>
      <c r="BL179" s="59"/>
      <c r="BM179" s="59"/>
      <c r="BN179" s="59"/>
      <c r="BO179" s="59"/>
      <c r="BP179" s="59"/>
      <c r="BQ179" s="59"/>
      <c r="BR179" s="59"/>
      <c r="BS179" s="59"/>
      <c r="BT179" s="59"/>
      <c r="BU179" s="59"/>
      <c r="BV179" s="59"/>
      <c r="BW179" s="59"/>
      <c r="BX179" s="59"/>
      <c r="BY179" s="59"/>
      <c r="BZ179" s="59"/>
      <c r="CA179" s="59"/>
      <c r="CB179" s="59"/>
      <c r="CC179" s="59"/>
      <c r="CD179" s="59"/>
      <c r="CE179" s="59"/>
      <c r="CF179" s="59"/>
      <c r="CG179" s="59"/>
      <c r="CH179" s="59"/>
      <c r="CI179" s="59"/>
      <c r="CJ179" s="59"/>
      <c r="CK179" s="59"/>
    </row>
    <row r="180" spans="1:89" s="57" customFormat="1" ht="16.5" hidden="1" customHeight="1">
      <c r="A180" s="92"/>
      <c r="B180" s="92"/>
      <c r="C180" s="92"/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T180" s="58"/>
      <c r="U180" s="58"/>
      <c r="V180" s="58"/>
      <c r="W180" s="58"/>
      <c r="X180" s="58"/>
      <c r="Y180" s="58"/>
      <c r="Z180" s="58"/>
      <c r="AA180" s="58"/>
      <c r="AB180" s="58"/>
      <c r="AC180" s="58"/>
      <c r="AD180" s="58"/>
      <c r="AE180" s="58"/>
      <c r="AG180" s="58"/>
      <c r="AH180" s="58"/>
      <c r="AI180" s="58"/>
      <c r="AJ180" s="58"/>
      <c r="AK180" s="58"/>
      <c r="AL180" s="58"/>
      <c r="AM180" s="58"/>
      <c r="AN180" s="58"/>
      <c r="AO180" s="58"/>
      <c r="AP180" s="59"/>
      <c r="AQ180" s="59"/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59"/>
      <c r="BD180" s="59"/>
      <c r="BE180" s="59"/>
      <c r="BF180" s="59"/>
      <c r="BG180" s="59"/>
      <c r="BH180" s="59"/>
      <c r="BI180" s="59"/>
      <c r="BJ180" s="59"/>
      <c r="BK180" s="59"/>
      <c r="BL180" s="59"/>
      <c r="BM180" s="59"/>
      <c r="BN180" s="59"/>
      <c r="BO180" s="59"/>
      <c r="BP180" s="59"/>
      <c r="BQ180" s="59"/>
      <c r="BR180" s="59"/>
      <c r="BS180" s="59"/>
      <c r="BT180" s="59"/>
      <c r="BU180" s="59"/>
      <c r="BV180" s="59"/>
      <c r="BW180" s="59"/>
      <c r="BX180" s="59"/>
      <c r="BY180" s="59"/>
      <c r="BZ180" s="59"/>
      <c r="CA180" s="59"/>
      <c r="CB180" s="59"/>
      <c r="CC180" s="59"/>
      <c r="CD180" s="59"/>
      <c r="CE180" s="59"/>
      <c r="CF180" s="59"/>
      <c r="CG180" s="59"/>
      <c r="CH180" s="59"/>
      <c r="CI180" s="59"/>
      <c r="CJ180" s="59"/>
      <c r="CK180" s="59"/>
    </row>
    <row r="181" spans="1:89" s="57" customFormat="1" ht="16.5" hidden="1" customHeight="1">
      <c r="A181" s="92"/>
      <c r="B181" s="92"/>
      <c r="C181" s="92"/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T181" s="58"/>
      <c r="U181" s="58"/>
      <c r="V181" s="58"/>
      <c r="W181" s="58"/>
      <c r="X181" s="58"/>
      <c r="Y181" s="58"/>
      <c r="Z181" s="58"/>
      <c r="AA181" s="58"/>
      <c r="AB181" s="58"/>
      <c r="AC181" s="58"/>
      <c r="AD181" s="58"/>
      <c r="AE181" s="58"/>
      <c r="AG181" s="58"/>
      <c r="AH181" s="58"/>
      <c r="AI181" s="58"/>
      <c r="AJ181" s="58"/>
      <c r="AK181" s="58"/>
      <c r="AL181" s="58"/>
      <c r="AM181" s="58"/>
      <c r="AN181" s="58"/>
      <c r="AO181" s="58"/>
      <c r="AP181" s="59"/>
      <c r="AQ181" s="59"/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59"/>
      <c r="BD181" s="59"/>
      <c r="BE181" s="59"/>
      <c r="BF181" s="59"/>
      <c r="BG181" s="59"/>
      <c r="BH181" s="59"/>
      <c r="BI181" s="59"/>
      <c r="BJ181" s="59"/>
      <c r="BK181" s="59"/>
      <c r="BL181" s="59"/>
      <c r="BM181" s="59"/>
      <c r="BN181" s="59"/>
      <c r="BO181" s="59"/>
      <c r="BP181" s="59"/>
      <c r="BQ181" s="59"/>
      <c r="BR181" s="59"/>
      <c r="BS181" s="59"/>
      <c r="BT181" s="59"/>
      <c r="BU181" s="59"/>
      <c r="BV181" s="59"/>
      <c r="BW181" s="59"/>
      <c r="BX181" s="59"/>
      <c r="BY181" s="59"/>
      <c r="BZ181" s="59"/>
      <c r="CA181" s="59"/>
      <c r="CB181" s="59"/>
      <c r="CC181" s="59"/>
      <c r="CD181" s="59"/>
      <c r="CE181" s="59"/>
      <c r="CF181" s="59"/>
      <c r="CG181" s="59"/>
      <c r="CH181" s="59"/>
      <c r="CI181" s="59"/>
      <c r="CJ181" s="59"/>
      <c r="CK181" s="59"/>
    </row>
    <row r="182" spans="1:89" s="57" customFormat="1" ht="16.5" hidden="1" customHeight="1">
      <c r="A182" s="92"/>
      <c r="B182" s="92"/>
      <c r="C182" s="92"/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T182" s="58"/>
      <c r="U182" s="58"/>
      <c r="V182" s="58"/>
      <c r="W182" s="58"/>
      <c r="X182" s="58"/>
      <c r="Y182" s="58"/>
      <c r="Z182" s="58"/>
      <c r="AA182" s="58"/>
      <c r="AB182" s="58"/>
      <c r="AC182" s="58"/>
      <c r="AD182" s="58"/>
      <c r="AE182" s="58"/>
      <c r="AG182" s="58"/>
      <c r="AH182" s="58"/>
      <c r="AI182" s="58"/>
      <c r="AJ182" s="58"/>
      <c r="AK182" s="58"/>
      <c r="AL182" s="58"/>
      <c r="AM182" s="58"/>
      <c r="AN182" s="58"/>
      <c r="AO182" s="58"/>
      <c r="AP182" s="59"/>
      <c r="AQ182" s="59"/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59"/>
      <c r="BD182" s="59"/>
      <c r="BE182" s="59"/>
      <c r="BF182" s="59"/>
      <c r="BG182" s="59"/>
      <c r="BH182" s="59"/>
      <c r="BI182" s="59"/>
      <c r="BJ182" s="59"/>
      <c r="BK182" s="59"/>
      <c r="BL182" s="59"/>
      <c r="BM182" s="59"/>
      <c r="BN182" s="59"/>
      <c r="BO182" s="59"/>
      <c r="BP182" s="59"/>
      <c r="BQ182" s="59"/>
      <c r="BR182" s="59"/>
      <c r="BS182" s="59"/>
      <c r="BT182" s="59"/>
      <c r="BU182" s="59"/>
      <c r="BV182" s="59"/>
      <c r="BW182" s="59"/>
      <c r="BX182" s="59"/>
      <c r="BY182" s="59"/>
      <c r="BZ182" s="59"/>
      <c r="CA182" s="59"/>
      <c r="CB182" s="59"/>
      <c r="CC182" s="59"/>
      <c r="CD182" s="59"/>
      <c r="CE182" s="59"/>
      <c r="CF182" s="59"/>
      <c r="CG182" s="59"/>
      <c r="CH182" s="59"/>
      <c r="CI182" s="59"/>
      <c r="CJ182" s="59"/>
      <c r="CK182" s="59"/>
    </row>
    <row r="183" spans="1:89" s="57" customFormat="1" ht="16.5" hidden="1" customHeight="1">
      <c r="A183" s="92"/>
      <c r="B183" s="92"/>
      <c r="C183" s="92"/>
      <c r="D183" s="92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T183" s="58"/>
      <c r="U183" s="58"/>
      <c r="V183" s="58"/>
      <c r="W183" s="58"/>
      <c r="X183" s="58"/>
      <c r="Y183" s="58"/>
      <c r="Z183" s="58"/>
      <c r="AA183" s="58"/>
      <c r="AB183" s="58"/>
      <c r="AC183" s="58"/>
      <c r="AD183" s="58"/>
      <c r="AE183" s="58"/>
      <c r="AG183" s="58"/>
      <c r="AH183" s="58"/>
      <c r="AI183" s="58"/>
      <c r="AJ183" s="58"/>
      <c r="AK183" s="58"/>
      <c r="AL183" s="58"/>
      <c r="AM183" s="58"/>
      <c r="AN183" s="58"/>
      <c r="AO183" s="58"/>
      <c r="AP183" s="59"/>
      <c r="AQ183" s="59"/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59"/>
      <c r="BD183" s="59"/>
      <c r="BE183" s="59"/>
      <c r="BF183" s="59"/>
      <c r="BG183" s="59"/>
      <c r="BH183" s="59"/>
      <c r="BI183" s="59"/>
      <c r="BJ183" s="59"/>
      <c r="BK183" s="59"/>
      <c r="BL183" s="59"/>
      <c r="BM183" s="59"/>
      <c r="BN183" s="59"/>
      <c r="BO183" s="59"/>
      <c r="BP183" s="59"/>
      <c r="BQ183" s="59"/>
      <c r="BR183" s="59"/>
      <c r="BS183" s="59"/>
      <c r="BT183" s="59"/>
      <c r="BU183" s="59"/>
      <c r="BV183" s="59"/>
      <c r="BW183" s="59"/>
      <c r="BX183" s="59"/>
      <c r="BY183" s="59"/>
      <c r="BZ183" s="59"/>
      <c r="CA183" s="59"/>
      <c r="CB183" s="59"/>
      <c r="CC183" s="59"/>
      <c r="CD183" s="59"/>
      <c r="CE183" s="59"/>
      <c r="CF183" s="59"/>
      <c r="CG183" s="59"/>
      <c r="CH183" s="59"/>
      <c r="CI183" s="59"/>
      <c r="CJ183" s="59"/>
      <c r="CK183" s="59"/>
    </row>
    <row r="184" spans="1:89" s="57" customFormat="1" ht="16.5" hidden="1" customHeight="1">
      <c r="A184" s="92"/>
      <c r="B184" s="92"/>
      <c r="C184" s="92"/>
      <c r="D184" s="92"/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T184" s="58"/>
      <c r="U184" s="58"/>
      <c r="V184" s="58"/>
      <c r="W184" s="58"/>
      <c r="X184" s="58"/>
      <c r="Y184" s="58"/>
      <c r="Z184" s="58"/>
      <c r="AA184" s="58"/>
      <c r="AB184" s="58"/>
      <c r="AC184" s="58"/>
      <c r="AD184" s="58"/>
      <c r="AE184" s="58"/>
      <c r="AG184" s="58"/>
      <c r="AH184" s="58"/>
      <c r="AI184" s="58"/>
      <c r="AJ184" s="58"/>
      <c r="AK184" s="58"/>
      <c r="AL184" s="58"/>
      <c r="AM184" s="58"/>
      <c r="AN184" s="58"/>
      <c r="AO184" s="58"/>
      <c r="AP184" s="59"/>
      <c r="AQ184" s="59"/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59"/>
      <c r="BD184" s="59"/>
      <c r="BE184" s="59"/>
      <c r="BF184" s="59"/>
      <c r="BG184" s="59"/>
      <c r="BH184" s="59"/>
      <c r="BI184" s="59"/>
      <c r="BJ184" s="59"/>
      <c r="BK184" s="59"/>
      <c r="BL184" s="59"/>
      <c r="BM184" s="59"/>
      <c r="BN184" s="59"/>
      <c r="BO184" s="59"/>
      <c r="BP184" s="59"/>
      <c r="BQ184" s="59"/>
      <c r="BR184" s="59"/>
      <c r="BS184" s="59"/>
      <c r="BT184" s="59"/>
      <c r="BU184" s="59"/>
      <c r="BV184" s="59"/>
      <c r="BW184" s="59"/>
      <c r="BX184" s="59"/>
      <c r="BY184" s="59"/>
      <c r="BZ184" s="59"/>
      <c r="CA184" s="59"/>
      <c r="CB184" s="59"/>
      <c r="CC184" s="59"/>
      <c r="CD184" s="59"/>
      <c r="CE184" s="59"/>
      <c r="CF184" s="59"/>
      <c r="CG184" s="59"/>
      <c r="CH184" s="59"/>
      <c r="CI184" s="59"/>
      <c r="CJ184" s="59"/>
      <c r="CK184" s="59"/>
    </row>
    <row r="185" spans="1:89" s="57" customFormat="1" ht="16.5" hidden="1" customHeight="1">
      <c r="A185" s="92"/>
      <c r="B185" s="92"/>
      <c r="C185" s="92"/>
      <c r="D185" s="92"/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T185" s="58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G185" s="58"/>
      <c r="AH185" s="58"/>
      <c r="AI185" s="58"/>
      <c r="AJ185" s="58"/>
      <c r="AK185" s="58"/>
      <c r="AL185" s="58"/>
      <c r="AM185" s="58"/>
      <c r="AN185" s="58"/>
      <c r="AO185" s="58"/>
      <c r="AP185" s="59"/>
      <c r="AQ185" s="59"/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59"/>
      <c r="BD185" s="59"/>
      <c r="BE185" s="59"/>
      <c r="BF185" s="59"/>
      <c r="BG185" s="59"/>
      <c r="BH185" s="59"/>
      <c r="BI185" s="59"/>
      <c r="BJ185" s="59"/>
      <c r="BK185" s="59"/>
      <c r="BL185" s="59"/>
      <c r="BM185" s="59"/>
      <c r="BN185" s="59"/>
      <c r="BO185" s="59"/>
      <c r="BP185" s="59"/>
      <c r="BQ185" s="59"/>
      <c r="BR185" s="59"/>
      <c r="BS185" s="59"/>
      <c r="BT185" s="59"/>
      <c r="BU185" s="59"/>
      <c r="BV185" s="59"/>
      <c r="BW185" s="59"/>
      <c r="BX185" s="59"/>
      <c r="BY185" s="59"/>
      <c r="BZ185" s="59"/>
      <c r="CA185" s="59"/>
      <c r="CB185" s="59"/>
      <c r="CC185" s="59"/>
      <c r="CD185" s="59"/>
      <c r="CE185" s="59"/>
      <c r="CF185" s="59"/>
      <c r="CG185" s="59"/>
      <c r="CH185" s="59"/>
      <c r="CI185" s="59"/>
      <c r="CJ185" s="59"/>
      <c r="CK185" s="59"/>
    </row>
    <row r="186" spans="1:89" s="57" customFormat="1" hidden="1">
      <c r="A186" s="92"/>
      <c r="B186" s="92"/>
      <c r="C186" s="92"/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T186" s="58"/>
      <c r="U186" s="58"/>
      <c r="V186" s="58"/>
      <c r="W186" s="58"/>
      <c r="X186" s="58"/>
      <c r="Y186" s="58"/>
      <c r="Z186" s="58"/>
      <c r="AA186" s="58"/>
      <c r="AB186" s="58"/>
      <c r="AC186" s="58"/>
      <c r="AD186" s="58"/>
      <c r="AE186" s="58"/>
      <c r="AG186" s="58"/>
      <c r="AH186" s="58"/>
      <c r="AI186" s="58"/>
      <c r="AJ186" s="58"/>
      <c r="AK186" s="58"/>
      <c r="AL186" s="58"/>
      <c r="AM186" s="58"/>
      <c r="AN186" s="58"/>
      <c r="AO186" s="58"/>
      <c r="AP186" s="59"/>
      <c r="AQ186" s="59"/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59"/>
      <c r="BD186" s="59"/>
      <c r="BE186" s="59"/>
      <c r="BF186" s="59"/>
      <c r="BG186" s="59"/>
      <c r="BH186" s="59"/>
      <c r="BI186" s="59"/>
      <c r="BJ186" s="59"/>
      <c r="BK186" s="59"/>
      <c r="BL186" s="59"/>
      <c r="BM186" s="59"/>
      <c r="BN186" s="59"/>
      <c r="BO186" s="59"/>
      <c r="BP186" s="59"/>
      <c r="BQ186" s="59"/>
      <c r="BR186" s="59"/>
      <c r="BS186" s="59"/>
      <c r="BT186" s="59"/>
      <c r="BU186" s="59"/>
      <c r="BV186" s="59"/>
      <c r="BW186" s="59"/>
      <c r="BX186" s="59"/>
      <c r="BY186" s="59"/>
      <c r="BZ186" s="59"/>
      <c r="CA186" s="59"/>
      <c r="CB186" s="59"/>
      <c r="CC186" s="59"/>
      <c r="CD186" s="59"/>
      <c r="CE186" s="59"/>
      <c r="CF186" s="59"/>
      <c r="CG186" s="59"/>
      <c r="CH186" s="59"/>
      <c r="CI186" s="59"/>
      <c r="CJ186" s="59"/>
      <c r="CK186" s="59"/>
    </row>
    <row r="187" spans="1:89" s="57" customFormat="1" hidden="1">
      <c r="A187" s="92"/>
      <c r="B187" s="92"/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T187" s="58"/>
      <c r="U187" s="58"/>
      <c r="V187" s="58"/>
      <c r="W187" s="58"/>
      <c r="X187" s="58"/>
      <c r="Y187" s="58"/>
      <c r="Z187" s="58"/>
      <c r="AA187" s="58"/>
      <c r="AB187" s="58"/>
      <c r="AC187" s="58"/>
      <c r="AD187" s="58"/>
      <c r="AE187" s="58"/>
      <c r="AG187" s="58"/>
      <c r="AH187" s="58"/>
      <c r="AI187" s="58"/>
      <c r="AJ187" s="58"/>
      <c r="AK187" s="58"/>
      <c r="AL187" s="58"/>
      <c r="AM187" s="58"/>
      <c r="AN187" s="58"/>
      <c r="AO187" s="58"/>
      <c r="AP187" s="59"/>
      <c r="AQ187" s="59"/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59"/>
      <c r="BD187" s="59"/>
      <c r="BE187" s="59"/>
      <c r="BF187" s="59"/>
      <c r="BG187" s="59"/>
      <c r="BH187" s="59"/>
      <c r="BI187" s="59"/>
      <c r="BJ187" s="59"/>
      <c r="BK187" s="59"/>
      <c r="BL187" s="59"/>
      <c r="BM187" s="59"/>
      <c r="BN187" s="59"/>
      <c r="BO187" s="59"/>
      <c r="BP187" s="59"/>
      <c r="BQ187" s="59"/>
      <c r="BR187" s="59"/>
      <c r="BS187" s="59"/>
      <c r="BT187" s="59"/>
      <c r="BU187" s="59"/>
      <c r="BV187" s="59"/>
      <c r="BW187" s="59"/>
      <c r="BX187" s="59"/>
      <c r="BY187" s="59"/>
      <c r="BZ187" s="59"/>
      <c r="CA187" s="59"/>
      <c r="CB187" s="59"/>
      <c r="CC187" s="59"/>
      <c r="CD187" s="59"/>
      <c r="CE187" s="59"/>
      <c r="CF187" s="59"/>
      <c r="CG187" s="59"/>
      <c r="CH187" s="59"/>
      <c r="CI187" s="59"/>
      <c r="CJ187" s="59"/>
      <c r="CK187" s="59"/>
    </row>
    <row r="188" spans="1:89" s="57" customFormat="1" hidden="1">
      <c r="A188" s="92"/>
      <c r="B188" s="92"/>
      <c r="C188" s="92"/>
      <c r="D188" s="92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T188" s="58"/>
      <c r="U188" s="58"/>
      <c r="V188" s="58"/>
      <c r="W188" s="58"/>
      <c r="X188" s="58"/>
      <c r="Y188" s="58"/>
      <c r="Z188" s="58"/>
      <c r="AA188" s="58"/>
      <c r="AB188" s="58"/>
      <c r="AC188" s="58"/>
      <c r="AD188" s="58"/>
      <c r="AE188" s="58"/>
      <c r="AG188" s="58"/>
      <c r="AH188" s="58"/>
      <c r="AI188" s="58"/>
      <c r="AJ188" s="58"/>
      <c r="AK188" s="58"/>
      <c r="AL188" s="58"/>
      <c r="AM188" s="58"/>
      <c r="AN188" s="58"/>
      <c r="AO188" s="58"/>
      <c r="AP188" s="59"/>
      <c r="AQ188" s="59"/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59"/>
      <c r="BD188" s="59"/>
      <c r="BE188" s="59"/>
      <c r="BF188" s="59"/>
      <c r="BG188" s="59"/>
      <c r="BH188" s="59"/>
      <c r="BI188" s="59"/>
      <c r="BJ188" s="59"/>
      <c r="BK188" s="59"/>
      <c r="BL188" s="59"/>
      <c r="BM188" s="59"/>
      <c r="BN188" s="59"/>
      <c r="BO188" s="59"/>
      <c r="BP188" s="59"/>
      <c r="BQ188" s="59"/>
      <c r="BR188" s="59"/>
      <c r="BS188" s="59"/>
      <c r="BT188" s="59"/>
      <c r="BU188" s="59"/>
      <c r="BV188" s="59"/>
      <c r="BW188" s="59"/>
      <c r="BX188" s="59"/>
      <c r="BY188" s="59"/>
      <c r="BZ188" s="59"/>
      <c r="CA188" s="59"/>
      <c r="CB188" s="59"/>
      <c r="CC188" s="59"/>
      <c r="CD188" s="59"/>
      <c r="CE188" s="59"/>
      <c r="CF188" s="59"/>
      <c r="CG188" s="59"/>
      <c r="CH188" s="59"/>
      <c r="CI188" s="59"/>
      <c r="CJ188" s="59"/>
      <c r="CK188" s="59"/>
    </row>
    <row r="189" spans="1:89" s="57" customFormat="1" hidden="1">
      <c r="A189" s="92"/>
      <c r="B189" s="92"/>
      <c r="C189" s="92"/>
      <c r="D189" s="92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T189" s="58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G189" s="58"/>
      <c r="AH189" s="58"/>
      <c r="AI189" s="58"/>
      <c r="AJ189" s="58"/>
      <c r="AK189" s="58"/>
      <c r="AL189" s="58"/>
      <c r="AM189" s="58"/>
      <c r="AN189" s="58"/>
      <c r="AO189" s="58"/>
      <c r="AP189" s="59"/>
      <c r="AQ189" s="59"/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59"/>
      <c r="BD189" s="59"/>
      <c r="BE189" s="59"/>
      <c r="BF189" s="59"/>
      <c r="BG189" s="59"/>
      <c r="BH189" s="59"/>
      <c r="BI189" s="59"/>
      <c r="BJ189" s="59"/>
      <c r="BK189" s="59"/>
      <c r="BL189" s="59"/>
      <c r="BM189" s="59"/>
      <c r="BN189" s="59"/>
      <c r="BO189" s="59"/>
      <c r="BP189" s="59"/>
      <c r="BQ189" s="59"/>
      <c r="BR189" s="59"/>
      <c r="BS189" s="59"/>
      <c r="BT189" s="59"/>
      <c r="BU189" s="59"/>
      <c r="BV189" s="59"/>
      <c r="BW189" s="59"/>
      <c r="BX189" s="59"/>
      <c r="BY189" s="59"/>
      <c r="BZ189" s="59"/>
      <c r="CA189" s="59"/>
      <c r="CB189" s="59"/>
      <c r="CC189" s="59"/>
      <c r="CD189" s="59"/>
      <c r="CE189" s="59"/>
      <c r="CF189" s="59"/>
      <c r="CG189" s="59"/>
      <c r="CH189" s="59"/>
      <c r="CI189" s="59"/>
      <c r="CJ189" s="59"/>
      <c r="CK189" s="59"/>
    </row>
    <row r="190" spans="1:89" s="57" customFormat="1" hidden="1">
      <c r="A190" s="92"/>
      <c r="B190" s="92"/>
      <c r="C190" s="92"/>
      <c r="D190" s="92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  <c r="AD190" s="58"/>
      <c r="AE190" s="58"/>
      <c r="AG190" s="58"/>
      <c r="AH190" s="58"/>
      <c r="AI190" s="58"/>
      <c r="AJ190" s="58"/>
      <c r="AK190" s="58"/>
      <c r="AL190" s="58"/>
      <c r="AM190" s="58"/>
      <c r="AN190" s="58"/>
      <c r="AO190" s="58"/>
      <c r="AP190" s="59"/>
      <c r="AQ190" s="59"/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59"/>
      <c r="BD190" s="59"/>
      <c r="BE190" s="59"/>
      <c r="BF190" s="59"/>
      <c r="BG190" s="59"/>
      <c r="BH190" s="59"/>
      <c r="BI190" s="59"/>
      <c r="BJ190" s="59"/>
      <c r="BK190" s="59"/>
      <c r="BL190" s="59"/>
      <c r="BM190" s="59"/>
      <c r="BN190" s="59"/>
      <c r="BO190" s="59"/>
      <c r="BP190" s="59"/>
      <c r="BQ190" s="59"/>
      <c r="BR190" s="59"/>
      <c r="BS190" s="59"/>
      <c r="BT190" s="59"/>
      <c r="BU190" s="59"/>
      <c r="BV190" s="59"/>
      <c r="BW190" s="59"/>
      <c r="BX190" s="59"/>
      <c r="BY190" s="59"/>
      <c r="BZ190" s="59"/>
      <c r="CA190" s="59"/>
      <c r="CB190" s="59"/>
      <c r="CC190" s="59"/>
      <c r="CD190" s="59"/>
      <c r="CE190" s="59"/>
      <c r="CF190" s="59"/>
      <c r="CG190" s="59"/>
      <c r="CH190" s="59"/>
      <c r="CI190" s="59"/>
      <c r="CJ190" s="59"/>
      <c r="CK190" s="59"/>
    </row>
    <row r="191" spans="1:89" s="57" customFormat="1" hidden="1">
      <c r="T191" s="58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G191" s="58"/>
      <c r="AH191" s="58"/>
      <c r="AI191" s="58"/>
      <c r="AJ191" s="58"/>
      <c r="AK191" s="58"/>
      <c r="AL191" s="58"/>
      <c r="AM191" s="58"/>
      <c r="AN191" s="58"/>
      <c r="AO191" s="58"/>
      <c r="AP191" s="59"/>
      <c r="AQ191" s="59"/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59"/>
      <c r="BD191" s="59"/>
      <c r="BE191" s="59"/>
      <c r="BF191" s="59"/>
      <c r="BG191" s="59"/>
      <c r="BH191" s="59"/>
      <c r="BI191" s="59"/>
      <c r="BJ191" s="59"/>
      <c r="BK191" s="59"/>
      <c r="BL191" s="59"/>
      <c r="BM191" s="59"/>
      <c r="BN191" s="59"/>
      <c r="BO191" s="59"/>
      <c r="BP191" s="59"/>
      <c r="BQ191" s="59"/>
      <c r="BR191" s="59"/>
      <c r="BS191" s="59"/>
      <c r="BT191" s="59"/>
      <c r="BU191" s="59"/>
      <c r="BV191" s="59"/>
      <c r="BW191" s="59"/>
      <c r="BX191" s="59"/>
      <c r="BY191" s="59"/>
      <c r="BZ191" s="59"/>
      <c r="CA191" s="59"/>
      <c r="CB191" s="59"/>
      <c r="CC191" s="59"/>
      <c r="CD191" s="59"/>
      <c r="CE191" s="59"/>
      <c r="CF191" s="59"/>
      <c r="CG191" s="59"/>
      <c r="CH191" s="59"/>
      <c r="CI191" s="59"/>
      <c r="CJ191" s="59"/>
      <c r="CK191" s="59"/>
    </row>
    <row r="192" spans="1:89" hidden="1"/>
    <row r="193" spans="2:30" ht="15.75" hidden="1">
      <c r="B193" s="57" t="s">
        <v>181</v>
      </c>
      <c r="E193" s="46" t="s">
        <v>182</v>
      </c>
      <c r="P193" s="46"/>
      <c r="Q193" s="46"/>
      <c r="R193" s="46"/>
      <c r="T193" s="57"/>
      <c r="U193" s="46"/>
    </row>
    <row r="194" spans="2:30" ht="15.75" hidden="1">
      <c r="B194" s="58"/>
      <c r="P194" s="46"/>
      <c r="T194" s="57"/>
      <c r="AA194" s="46"/>
      <c r="AB194" s="48"/>
      <c r="AC194" s="117"/>
    </row>
    <row r="195" spans="2:30" ht="15.75" hidden="1">
      <c r="B195" s="57" t="s">
        <v>53</v>
      </c>
      <c r="E195" s="46" t="s">
        <v>53</v>
      </c>
      <c r="G195" s="48"/>
      <c r="H195" s="48" t="s">
        <v>27</v>
      </c>
      <c r="I195" s="48"/>
      <c r="J195" s="48"/>
      <c r="K195" s="48"/>
      <c r="L195" s="48" t="s">
        <v>32</v>
      </c>
      <c r="M195" s="48"/>
      <c r="N195" s="48" t="s">
        <v>36</v>
      </c>
      <c r="P195" s="46"/>
      <c r="U195" s="89"/>
      <c r="V195" s="80"/>
      <c r="W195" s="80"/>
      <c r="X195" s="80"/>
      <c r="Y195" s="80"/>
      <c r="AA195" s="46"/>
      <c r="AB195" s="118"/>
      <c r="AC195" s="119"/>
    </row>
    <row r="196" spans="2:30" hidden="1">
      <c r="B196" s="81" t="s">
        <v>27</v>
      </c>
      <c r="E196" s="158">
        <v>12</v>
      </c>
      <c r="F196" s="158"/>
      <c r="G196" s="48"/>
      <c r="H196" s="159"/>
      <c r="I196" s="48"/>
      <c r="J196" s="158"/>
      <c r="K196" s="48"/>
      <c r="L196" s="159"/>
      <c r="M196" s="48"/>
      <c r="N196" s="158">
        <v>12</v>
      </c>
      <c r="O196" s="154"/>
      <c r="P196" s="154"/>
      <c r="U196" s="48"/>
      <c r="V196" s="48"/>
      <c r="W196" s="46"/>
      <c r="X196" s="57"/>
      <c r="Y196" s="48"/>
      <c r="AA196" s="46"/>
      <c r="AB196" s="48"/>
      <c r="AC196" s="119"/>
      <c r="AD196" s="57">
        <f>IFERROR(INDEX(AC:AC,SMALL(IF((AC$196:AC$250&lt;&gt;0),ROW($196:$250)),ROWS(AD$196:AD196))),"")</f>
        <v>0</v>
      </c>
    </row>
    <row r="197" spans="2:30" hidden="1">
      <c r="B197" s="81" t="s">
        <v>32</v>
      </c>
      <c r="E197" s="158">
        <v>14</v>
      </c>
      <c r="F197" s="158"/>
      <c r="G197" s="48"/>
      <c r="H197" s="158">
        <v>14</v>
      </c>
      <c r="I197" s="48"/>
      <c r="J197" s="158"/>
      <c r="K197" s="48"/>
      <c r="L197" s="159"/>
      <c r="M197" s="48"/>
      <c r="N197" s="158">
        <v>14</v>
      </c>
      <c r="O197" s="154"/>
      <c r="P197" s="154"/>
      <c r="U197" s="48"/>
      <c r="V197" s="48"/>
      <c r="W197" s="46"/>
      <c r="X197" s="57"/>
      <c r="Y197" s="48"/>
      <c r="AA197" s="46"/>
      <c r="AB197" s="48"/>
      <c r="AC197" s="119"/>
      <c r="AD197" s="57" t="str">
        <f t="array" ref="AD197">IFERROR(INDEX(AC:AC,SMALL(IF((AC$196:AC$250&lt;&gt;0),ROW($196:$250)),ROWS(AD$196:AD197))),"")</f>
        <v/>
      </c>
    </row>
    <row r="198" spans="2:30" hidden="1">
      <c r="B198" s="81" t="s">
        <v>36</v>
      </c>
      <c r="E198" s="158">
        <v>16</v>
      </c>
      <c r="F198" s="158"/>
      <c r="G198" s="48"/>
      <c r="H198" s="158">
        <v>16</v>
      </c>
      <c r="I198" s="48"/>
      <c r="J198" s="158"/>
      <c r="K198" s="48"/>
      <c r="L198" s="159"/>
      <c r="M198" s="48"/>
      <c r="N198" s="158">
        <v>16</v>
      </c>
      <c r="O198" s="154"/>
      <c r="P198" s="154"/>
      <c r="U198" s="48"/>
      <c r="V198" s="48"/>
      <c r="W198" s="46"/>
      <c r="X198" s="57"/>
      <c r="Y198" s="48"/>
      <c r="AA198" s="46"/>
      <c r="AB198" s="48"/>
      <c r="AC198" s="119"/>
      <c r="AD198" s="57" t="str">
        <f t="array" ref="AD198">IFERROR(INDEX(AC:AC,SMALL(IF((AC$196:AC$250&lt;&gt;0),ROW($196:$250)),ROWS(AD$196:AD198))),"")</f>
        <v/>
      </c>
    </row>
    <row r="199" spans="2:30" hidden="1">
      <c r="E199" s="158">
        <v>18</v>
      </c>
      <c r="F199" s="158"/>
      <c r="G199" s="48"/>
      <c r="H199" s="159"/>
      <c r="I199" s="48"/>
      <c r="J199" s="158"/>
      <c r="K199" s="48"/>
      <c r="L199" s="159"/>
      <c r="M199" s="48"/>
      <c r="N199" s="159"/>
      <c r="O199" s="154"/>
      <c r="P199" s="154"/>
      <c r="U199" s="48"/>
      <c r="V199" s="48"/>
      <c r="W199" s="46"/>
      <c r="X199" s="84"/>
      <c r="Y199" s="48"/>
      <c r="AA199" s="46"/>
      <c r="AB199" s="48"/>
      <c r="AC199" s="119"/>
      <c r="AD199" s="57" t="str">
        <f t="array" ref="AD199">IFERROR(INDEX(AC:AC,SMALL(IF((AC$196:AC$250&lt;&gt;0),ROW($196:$250)),ROWS(AD$196:AD199))),"")</f>
        <v/>
      </c>
    </row>
    <row r="200" spans="2:30" hidden="1">
      <c r="E200" s="158">
        <v>20</v>
      </c>
      <c r="F200" s="158"/>
      <c r="G200" s="48"/>
      <c r="H200" s="158">
        <v>20</v>
      </c>
      <c r="I200" s="48"/>
      <c r="J200" s="158"/>
      <c r="K200" s="48"/>
      <c r="L200" s="159"/>
      <c r="M200" s="48"/>
      <c r="N200" s="158">
        <v>20</v>
      </c>
      <c r="O200" s="154"/>
      <c r="P200" s="154"/>
      <c r="U200" s="48"/>
      <c r="V200" s="48"/>
      <c r="W200" s="48"/>
      <c r="X200" s="57"/>
      <c r="AA200" s="46"/>
      <c r="AB200" s="48"/>
      <c r="AC200" s="119"/>
      <c r="AD200" s="57" t="str">
        <f t="array" ref="AD200">IFERROR(INDEX(AC:AC,SMALL(IF((AC$196:AC$250&lt;&gt;0),ROW($196:$250)),ROWS(AD$196:AD200))),"")</f>
        <v/>
      </c>
    </row>
    <row r="201" spans="2:30" hidden="1">
      <c r="E201" s="158">
        <v>22</v>
      </c>
      <c r="F201" s="158"/>
      <c r="G201" s="48"/>
      <c r="H201" s="158">
        <v>22</v>
      </c>
      <c r="I201" s="48"/>
      <c r="J201" s="158"/>
      <c r="K201" s="48"/>
      <c r="L201" s="159"/>
      <c r="M201" s="48"/>
      <c r="N201" s="159"/>
      <c r="O201" s="154"/>
      <c r="P201" s="154"/>
      <c r="U201" s="48"/>
      <c r="V201" s="48"/>
      <c r="W201" s="48"/>
      <c r="AA201" s="46"/>
      <c r="AB201" s="48"/>
      <c r="AC201" s="119"/>
      <c r="AD201" s="57" t="str">
        <f t="array" ref="AD201">IFERROR(INDEX(AC:AC,SMALL(IF((AC$196:AC$250&lt;&gt;0),ROW($196:$250)),ROWS(AD$196:AD201))),"")</f>
        <v/>
      </c>
    </row>
    <row r="202" spans="2:30" hidden="1">
      <c r="E202" s="159"/>
      <c r="F202" s="159"/>
      <c r="H202" s="159"/>
      <c r="J202" s="159"/>
      <c r="L202" s="159"/>
      <c r="M202" s="48"/>
      <c r="N202" s="299">
        <v>25</v>
      </c>
      <c r="O202" s="154"/>
      <c r="P202" s="154"/>
      <c r="U202" s="46"/>
      <c r="V202" s="46"/>
      <c r="W202" s="46"/>
      <c r="X202" s="46"/>
      <c r="Y202" s="120"/>
      <c r="AA202" s="46"/>
      <c r="AB202" s="48"/>
      <c r="AC202" s="119"/>
      <c r="AD202" s="57" t="str">
        <f t="array" ref="AD202">IFERROR(INDEX(AC:AC,SMALL(IF((AC$196:AC$250&lt;&gt;0),ROW($196:$250)),ROWS(AD$196:AD202))),"")</f>
        <v/>
      </c>
    </row>
    <row r="203" spans="2:30" ht="15.75" hidden="1">
      <c r="E203" s="158">
        <v>26</v>
      </c>
      <c r="F203" s="158"/>
      <c r="G203" s="48"/>
      <c r="H203" s="158">
        <v>26</v>
      </c>
      <c r="I203" s="48"/>
      <c r="J203" s="158"/>
      <c r="K203" s="48"/>
      <c r="L203" s="158">
        <v>26</v>
      </c>
      <c r="M203" s="48"/>
      <c r="N203" s="159"/>
      <c r="O203" s="154"/>
      <c r="P203" s="154"/>
      <c r="U203" s="48"/>
      <c r="V203" s="48"/>
      <c r="W203" s="48"/>
      <c r="X203" s="87"/>
      <c r="Y203" s="57"/>
      <c r="AA203" s="46"/>
      <c r="AB203" s="48"/>
      <c r="AC203" s="119"/>
      <c r="AD203" s="57" t="str">
        <f t="array" ref="AD203">IFERROR(INDEX(AC:AC,SMALL(IF((AC$196:AC$250&lt;&gt;0),ROW($196:$250)),ROWS(AD$196:AD203))),"")</f>
        <v/>
      </c>
    </row>
    <row r="204" spans="2:30" hidden="1">
      <c r="E204" s="161"/>
      <c r="F204" s="161"/>
      <c r="H204" s="159"/>
      <c r="J204" s="159"/>
      <c r="L204" s="159"/>
      <c r="M204" s="48"/>
      <c r="N204" s="159"/>
      <c r="O204" s="154"/>
      <c r="P204" s="154"/>
      <c r="T204" s="46"/>
      <c r="U204" s="46"/>
      <c r="V204" s="46"/>
      <c r="W204" s="46"/>
      <c r="AA204" s="46"/>
      <c r="AB204" s="48"/>
      <c r="AC204" s="119"/>
      <c r="AD204" s="57" t="str">
        <f t="array" ref="AD204">IFERROR(INDEX(AC:AC,SMALL(IF((AC$196:AC$250&lt;&gt;0),ROW($196:$250)),ROWS(AD$196:AD204))),"")</f>
        <v/>
      </c>
    </row>
    <row r="205" spans="2:30" hidden="1">
      <c r="E205" s="158">
        <v>30</v>
      </c>
      <c r="F205" s="158"/>
      <c r="G205" s="48"/>
      <c r="H205" s="158">
        <v>30</v>
      </c>
      <c r="I205" s="48"/>
      <c r="J205" s="158"/>
      <c r="K205" s="48"/>
      <c r="L205" s="158">
        <v>30</v>
      </c>
      <c r="M205" s="48"/>
      <c r="N205" s="159"/>
      <c r="O205" s="154"/>
      <c r="P205" s="154"/>
      <c r="U205" s="48"/>
      <c r="V205" s="48"/>
      <c r="W205" s="48"/>
      <c r="AA205" s="46"/>
      <c r="AB205" s="48"/>
      <c r="AC205" s="119"/>
      <c r="AD205" s="57" t="str">
        <f t="array" ref="AD205">IFERROR(INDEX(AC:AC,SMALL(IF((AC$196:AC$250&lt;&gt;0),ROW($196:$250)),ROWS(AD$196:AD205))),"")</f>
        <v/>
      </c>
    </row>
    <row r="206" spans="2:30" ht="15.75" hidden="1">
      <c r="E206" s="161"/>
      <c r="F206" s="161"/>
      <c r="H206" s="159"/>
      <c r="J206" s="159"/>
      <c r="L206" s="159"/>
      <c r="M206" s="48"/>
      <c r="N206" s="299">
        <v>32</v>
      </c>
      <c r="O206" s="154"/>
      <c r="P206" s="154"/>
      <c r="S206" s="129" t="s">
        <v>183</v>
      </c>
      <c r="T206" s="130" t="s">
        <v>183</v>
      </c>
      <c r="U206" s="121"/>
      <c r="V206" s="130" t="s">
        <v>183</v>
      </c>
      <c r="W206" s="122"/>
      <c r="X206" s="127"/>
      <c r="Y206" s="135"/>
      <c r="AA206" s="46"/>
      <c r="AB206" s="48"/>
      <c r="AC206" s="119"/>
      <c r="AD206" s="57" t="str">
        <f t="array" ref="AD206">IFERROR(INDEX(AC:AC,SMALL(IF((AC$196:AC$250&lt;&gt;0),ROW($196:$250)),ROWS(AD$196:AD206))),"")</f>
        <v/>
      </c>
    </row>
    <row r="207" spans="2:30" ht="15.75" hidden="1">
      <c r="E207" s="158">
        <v>34</v>
      </c>
      <c r="F207" s="158"/>
      <c r="G207" s="48"/>
      <c r="H207" s="158">
        <v>34</v>
      </c>
      <c r="I207" s="48"/>
      <c r="J207" s="158"/>
      <c r="K207" s="48"/>
      <c r="L207" s="158">
        <v>34</v>
      </c>
      <c r="N207" s="159"/>
      <c r="O207" s="154"/>
      <c r="P207" s="155"/>
      <c r="S207" s="131" t="str">
        <f>G17</f>
        <v>STANDARD</v>
      </c>
      <c r="T207" s="132" t="str">
        <f>B17</f>
        <v>B500 B</v>
      </c>
      <c r="U207" s="123" t="str">
        <f>T207</f>
        <v>B500 B</v>
      </c>
      <c r="V207" s="126" t="s">
        <v>184</v>
      </c>
      <c r="W207" s="124" t="str">
        <f>S207</f>
        <v>STANDARD</v>
      </c>
      <c r="X207" s="127"/>
      <c r="Y207" s="126"/>
      <c r="AB207" s="48"/>
      <c r="AC207" s="119"/>
      <c r="AD207" s="57" t="str">
        <f t="array" ref="AD207">IFERROR(INDEX(AC:AC,SMALL(IF((AC$196:AC$250&lt;&gt;0),ROW($196:$250)),ROWS(AD$196:AD207))),"")</f>
        <v/>
      </c>
    </row>
    <row r="208" spans="2:30" ht="15.75" hidden="1">
      <c r="E208" s="158">
        <v>40</v>
      </c>
      <c r="F208" s="158"/>
      <c r="G208" s="48"/>
      <c r="H208" s="158">
        <v>40</v>
      </c>
      <c r="I208" s="48"/>
      <c r="J208" s="158"/>
      <c r="K208" s="48"/>
      <c r="L208" s="158">
        <v>40</v>
      </c>
      <c r="N208" s="299">
        <v>40</v>
      </c>
      <c r="O208" s="154"/>
      <c r="P208" s="155"/>
      <c r="S208" s="131"/>
      <c r="U208" s="125" t="s">
        <v>185</v>
      </c>
      <c r="V208" s="402"/>
      <c r="W208" s="122" t="s">
        <v>186</v>
      </c>
      <c r="X208" s="127"/>
      <c r="Y208" s="120"/>
      <c r="AB208" s="48"/>
      <c r="AC208" s="119"/>
      <c r="AD208" s="57" t="str">
        <f t="array" ref="AD208">IFERROR(INDEX(AC:AC,SMALL(IF((AC$196:AC$250&lt;&gt;0),ROW($196:$250)),ROWS(AD$196:AD208))),"")</f>
        <v/>
      </c>
    </row>
    <row r="209" spans="2:30" hidden="1">
      <c r="E209" s="160"/>
      <c r="F209" s="160"/>
      <c r="G209" s="48"/>
      <c r="H209" s="159"/>
      <c r="I209" s="48"/>
      <c r="J209" s="160"/>
      <c r="K209" s="48"/>
      <c r="L209" s="159"/>
      <c r="N209" s="159"/>
      <c r="O209" s="154"/>
      <c r="P209" s="155"/>
      <c r="Q209" s="403"/>
      <c r="R209" s="404"/>
      <c r="S209" s="141">
        <f t="shared" ref="S209:S222" si="39">IF($G$17=$E$195,E196,IF($G$17=$H$195,H196,IF($G$17=$J$195,J196,IF($G$17=$L$195,L196,IF($G$17=$N$195,N196,"ERROR")))))</f>
        <v>12</v>
      </c>
      <c r="T209" s="142">
        <f t="shared" ref="T209:T222" si="40">IF($B$17=$E$214,E215,IF($B$17=$H$214,H215,IF($B$17=$J$214,J215,IF($B$17=$L$214,L215,IF($B$17=$P$214,P215,IF($B$17=$N$214,N215,IF($B$17=$O$214,N215,"ERROR")))))))</f>
        <v>12</v>
      </c>
      <c r="U209" s="405"/>
      <c r="V209" s="126">
        <f>IF(S209=T209,S209,IF(S209=0,"",""))</f>
        <v>12</v>
      </c>
      <c r="W209" s="144"/>
      <c r="X209" s="127"/>
      <c r="Y209" s="57"/>
      <c r="AA209" s="146"/>
      <c r="AB209" s="145"/>
      <c r="AC209" s="119"/>
    </row>
    <row r="210" spans="2:30" hidden="1">
      <c r="S210" s="129">
        <f t="shared" si="39"/>
        <v>14</v>
      </c>
      <c r="T210" s="130">
        <f t="shared" si="40"/>
        <v>14</v>
      </c>
      <c r="U210" s="127"/>
      <c r="V210" s="126">
        <f>IF(S210=T210,S210,IF(S210=0,"",""))</f>
        <v>14</v>
      </c>
      <c r="W210" s="128"/>
      <c r="X210" s="127"/>
      <c r="Y210" s="57"/>
      <c r="AA210" s="146"/>
      <c r="AB210" s="48"/>
    </row>
    <row r="211" spans="2:30" hidden="1">
      <c r="S211" s="129">
        <f t="shared" si="39"/>
        <v>16</v>
      </c>
      <c r="T211" s="130">
        <f t="shared" si="40"/>
        <v>16</v>
      </c>
      <c r="U211" s="127"/>
      <c r="V211" s="126">
        <f t="shared" ref="V211:V222" si="41">IF(S211=T211,S211,IF(S211=0,"",""))</f>
        <v>16</v>
      </c>
      <c r="W211" s="128"/>
      <c r="X211" s="127"/>
      <c r="Y211" s="57"/>
      <c r="AA211" s="146"/>
      <c r="AB211" s="48"/>
      <c r="AD211" s="58" t="str">
        <f t="shared" ref="AD211:AD222" si="42">IF(ROW(V211)&gt;COUNTA(V:V),"",INDEX(V:V,SMALL(IF(V$209:V$222&lt;&gt;"",ROW($209:$222)),ROW(V211))))</f>
        <v/>
      </c>
    </row>
    <row r="212" spans="2:30" ht="15.75" hidden="1">
      <c r="B212" s="57" t="s">
        <v>187</v>
      </c>
      <c r="E212" s="46" t="s">
        <v>188</v>
      </c>
      <c r="S212" s="129">
        <f t="shared" si="39"/>
        <v>18</v>
      </c>
      <c r="T212" s="130">
        <f t="shared" si="40"/>
        <v>18</v>
      </c>
      <c r="U212" s="127"/>
      <c r="V212" s="126">
        <f t="shared" si="41"/>
        <v>18</v>
      </c>
      <c r="W212" s="128"/>
      <c r="X212" s="127"/>
      <c r="Y212" s="57"/>
      <c r="AA212" s="146"/>
      <c r="AB212" s="48"/>
      <c r="AD212" s="58" t="str">
        <f t="shared" si="42"/>
        <v/>
      </c>
    </row>
    <row r="213" spans="2:30" hidden="1">
      <c r="Q213" s="46"/>
      <c r="S213" s="129">
        <f t="shared" si="39"/>
        <v>20</v>
      </c>
      <c r="T213" s="130">
        <f t="shared" si="40"/>
        <v>20</v>
      </c>
      <c r="U213" s="127"/>
      <c r="V213" s="126">
        <f>IF(S213=T213,S213,IF(S213=0,"",""))</f>
        <v>20</v>
      </c>
      <c r="W213" s="128"/>
      <c r="X213" s="127"/>
      <c r="Y213" s="57"/>
      <c r="AA213" s="146"/>
      <c r="AB213" s="48"/>
      <c r="AD213" s="58" t="str">
        <f t="shared" si="42"/>
        <v/>
      </c>
    </row>
    <row r="214" spans="2:30" hidden="1">
      <c r="B214" s="81" t="s">
        <v>52</v>
      </c>
      <c r="E214" s="48" t="s">
        <v>52</v>
      </c>
      <c r="F214" s="48"/>
      <c r="G214" s="48"/>
      <c r="H214" s="48" t="s">
        <v>165</v>
      </c>
      <c r="I214" s="48"/>
      <c r="J214" s="48" t="s">
        <v>189</v>
      </c>
      <c r="K214" s="48"/>
      <c r="L214" s="48" t="s">
        <v>190</v>
      </c>
      <c r="M214" s="48"/>
      <c r="N214" s="48" t="s">
        <v>172</v>
      </c>
      <c r="O214" s="48" t="s">
        <v>174</v>
      </c>
      <c r="P214" s="57" t="s">
        <v>176</v>
      </c>
      <c r="Q214" s="46"/>
      <c r="S214" s="129">
        <f t="shared" si="39"/>
        <v>22</v>
      </c>
      <c r="T214" s="130">
        <f t="shared" si="40"/>
        <v>22</v>
      </c>
      <c r="U214" s="127"/>
      <c r="V214" s="126">
        <f t="shared" si="41"/>
        <v>22</v>
      </c>
      <c r="W214" s="128"/>
      <c r="X214" s="127"/>
      <c r="Y214" s="57"/>
      <c r="AA214" s="146"/>
      <c r="AB214" s="48"/>
      <c r="AD214" s="58" t="str">
        <f t="shared" si="42"/>
        <v/>
      </c>
    </row>
    <row r="215" spans="2:30" hidden="1">
      <c r="B215" s="81" t="s">
        <v>165</v>
      </c>
      <c r="E215" s="158">
        <v>12</v>
      </c>
      <c r="F215" s="158"/>
      <c r="G215" s="48"/>
      <c r="H215" s="158">
        <v>12</v>
      </c>
      <c r="I215" s="48"/>
      <c r="J215" s="156"/>
      <c r="K215" s="48"/>
      <c r="L215" s="158">
        <v>12</v>
      </c>
      <c r="M215" s="48"/>
      <c r="N215" s="158">
        <v>12</v>
      </c>
      <c r="O215" s="158">
        <v>12</v>
      </c>
      <c r="P215" s="158">
        <v>12</v>
      </c>
      <c r="Q215" s="46"/>
      <c r="S215" s="129">
        <f t="shared" si="39"/>
        <v>0</v>
      </c>
      <c r="T215" s="130">
        <f t="shared" si="40"/>
        <v>0</v>
      </c>
      <c r="U215" s="127"/>
      <c r="V215" s="126">
        <f t="shared" si="41"/>
        <v>0</v>
      </c>
      <c r="W215" s="128"/>
      <c r="X215" s="127"/>
      <c r="Y215" s="57"/>
      <c r="AA215" s="146"/>
      <c r="AB215" s="48"/>
      <c r="AD215" s="58" t="str">
        <f t="shared" si="42"/>
        <v/>
      </c>
    </row>
    <row r="216" spans="2:30" hidden="1">
      <c r="B216" s="81" t="s">
        <v>189</v>
      </c>
      <c r="E216" s="158">
        <v>14</v>
      </c>
      <c r="F216" s="158"/>
      <c r="G216" s="48"/>
      <c r="H216" s="158">
        <v>14</v>
      </c>
      <c r="I216" s="48"/>
      <c r="J216" s="156"/>
      <c r="K216" s="48"/>
      <c r="L216" s="158">
        <v>14</v>
      </c>
      <c r="M216" s="48"/>
      <c r="N216" s="158">
        <v>14</v>
      </c>
      <c r="O216" s="158">
        <v>14</v>
      </c>
      <c r="P216" s="158">
        <v>14</v>
      </c>
      <c r="Q216" s="46"/>
      <c r="S216" s="129">
        <f t="shared" si="39"/>
        <v>26</v>
      </c>
      <c r="T216" s="130">
        <f t="shared" si="40"/>
        <v>26</v>
      </c>
      <c r="U216" s="127"/>
      <c r="V216" s="126">
        <f t="shared" si="41"/>
        <v>26</v>
      </c>
      <c r="W216" s="128"/>
      <c r="X216" s="127"/>
      <c r="Y216" s="57"/>
      <c r="AA216" s="146"/>
      <c r="AB216" s="48"/>
      <c r="AD216" s="58" t="str">
        <f t="shared" si="42"/>
        <v/>
      </c>
    </row>
    <row r="217" spans="2:30" hidden="1">
      <c r="B217" s="81" t="s">
        <v>190</v>
      </c>
      <c r="E217" s="158">
        <v>16</v>
      </c>
      <c r="F217" s="158"/>
      <c r="G217" s="48"/>
      <c r="H217" s="158">
        <v>16</v>
      </c>
      <c r="I217" s="48"/>
      <c r="J217" s="156"/>
      <c r="K217" s="48"/>
      <c r="L217" s="158">
        <v>16</v>
      </c>
      <c r="M217" s="48"/>
      <c r="N217" s="158">
        <v>16</v>
      </c>
      <c r="O217" s="158">
        <v>16</v>
      </c>
      <c r="P217" s="158">
        <v>16</v>
      </c>
      <c r="Q217" s="46"/>
      <c r="S217" s="129">
        <f t="shared" si="39"/>
        <v>0</v>
      </c>
      <c r="T217" s="130">
        <f t="shared" si="40"/>
        <v>0</v>
      </c>
      <c r="U217" s="127"/>
      <c r="V217" s="126">
        <f t="shared" si="41"/>
        <v>0</v>
      </c>
      <c r="W217" s="128"/>
      <c r="X217" s="127"/>
      <c r="Y217" s="57"/>
      <c r="AA217" s="146"/>
      <c r="AB217" s="48"/>
      <c r="AD217" s="58" t="str">
        <f t="shared" si="42"/>
        <v/>
      </c>
    </row>
    <row r="218" spans="2:30" hidden="1">
      <c r="B218" s="81" t="s">
        <v>172</v>
      </c>
      <c r="E218" s="158">
        <v>18</v>
      </c>
      <c r="F218" s="158"/>
      <c r="G218" s="48"/>
      <c r="H218" s="158">
        <v>18</v>
      </c>
      <c r="I218" s="48"/>
      <c r="J218" s="156"/>
      <c r="K218" s="48"/>
      <c r="L218" s="158">
        <v>18</v>
      </c>
      <c r="M218" s="48"/>
      <c r="N218" s="158"/>
      <c r="O218" s="158"/>
      <c r="P218" s="158"/>
      <c r="Q218" s="46"/>
      <c r="S218" s="129">
        <f t="shared" si="39"/>
        <v>30</v>
      </c>
      <c r="T218" s="130">
        <f t="shared" si="40"/>
        <v>30</v>
      </c>
      <c r="U218" s="127"/>
      <c r="V218" s="126">
        <f t="shared" si="41"/>
        <v>30</v>
      </c>
      <c r="W218" s="128"/>
      <c r="X218" s="127"/>
      <c r="Y218" s="57"/>
      <c r="AA218" s="146"/>
      <c r="AB218" s="48"/>
      <c r="AD218" s="58" t="str">
        <f t="shared" si="42"/>
        <v/>
      </c>
    </row>
    <row r="219" spans="2:30" hidden="1">
      <c r="B219" s="46" t="s">
        <v>174</v>
      </c>
      <c r="E219" s="158">
        <v>20</v>
      </c>
      <c r="F219" s="158"/>
      <c r="G219" s="48"/>
      <c r="H219" s="158">
        <v>20</v>
      </c>
      <c r="I219" s="48"/>
      <c r="J219" s="156"/>
      <c r="K219" s="48"/>
      <c r="L219" s="158">
        <v>20</v>
      </c>
      <c r="M219" s="48"/>
      <c r="N219" s="158">
        <v>20</v>
      </c>
      <c r="O219" s="158">
        <v>20</v>
      </c>
      <c r="P219" s="158">
        <v>20</v>
      </c>
      <c r="Q219" s="46"/>
      <c r="S219" s="129">
        <f t="shared" si="39"/>
        <v>0</v>
      </c>
      <c r="T219" s="130">
        <f t="shared" si="40"/>
        <v>0</v>
      </c>
      <c r="U219" s="127"/>
      <c r="V219" s="126">
        <f t="shared" si="41"/>
        <v>0</v>
      </c>
      <c r="W219" s="128"/>
      <c r="X219" s="127"/>
      <c r="Y219" s="57"/>
      <c r="AA219" s="146"/>
      <c r="AB219" s="48"/>
      <c r="AD219" s="58" t="str">
        <f t="shared" si="42"/>
        <v/>
      </c>
    </row>
    <row r="220" spans="2:30" hidden="1">
      <c r="B220" s="301" t="s">
        <v>176</v>
      </c>
      <c r="E220" s="158">
        <v>22</v>
      </c>
      <c r="F220" s="158"/>
      <c r="G220" s="48"/>
      <c r="H220" s="158">
        <v>22</v>
      </c>
      <c r="I220" s="48"/>
      <c r="J220" s="156"/>
      <c r="K220" s="48"/>
      <c r="L220" s="156"/>
      <c r="M220" s="48"/>
      <c r="N220" s="156"/>
      <c r="O220" s="156"/>
      <c r="P220" s="158"/>
      <c r="Q220" s="46"/>
      <c r="S220" s="129">
        <f t="shared" si="39"/>
        <v>34</v>
      </c>
      <c r="T220" s="130">
        <f t="shared" si="40"/>
        <v>34</v>
      </c>
      <c r="U220" s="127"/>
      <c r="V220" s="126">
        <f t="shared" si="41"/>
        <v>34</v>
      </c>
      <c r="W220" s="128"/>
      <c r="X220" s="127"/>
      <c r="Y220" s="57"/>
      <c r="AA220" s="146"/>
      <c r="AB220" s="48"/>
      <c r="AD220" s="58" t="str">
        <f t="shared" si="42"/>
        <v/>
      </c>
    </row>
    <row r="221" spans="2:30" hidden="1">
      <c r="E221" s="156"/>
      <c r="F221" s="156"/>
      <c r="G221" s="48"/>
      <c r="H221" s="156"/>
      <c r="I221" s="48"/>
      <c r="J221" s="156"/>
      <c r="K221" s="48"/>
      <c r="L221" s="156"/>
      <c r="M221" s="48"/>
      <c r="N221" s="299">
        <v>25</v>
      </c>
      <c r="O221" s="299">
        <v>25</v>
      </c>
      <c r="P221" s="299">
        <v>25</v>
      </c>
      <c r="Q221" s="46"/>
      <c r="S221" s="129">
        <f t="shared" si="39"/>
        <v>40</v>
      </c>
      <c r="T221" s="130">
        <f t="shared" si="40"/>
        <v>40</v>
      </c>
      <c r="U221" s="127"/>
      <c r="V221" s="126">
        <f>IF(S221=T221,S221,IF(S221=0,"",""))</f>
        <v>40</v>
      </c>
      <c r="W221" s="128"/>
      <c r="X221" s="127"/>
      <c r="Y221" s="57"/>
      <c r="AA221" s="146"/>
      <c r="AB221" s="48"/>
      <c r="AD221" s="58" t="str">
        <f t="shared" si="42"/>
        <v/>
      </c>
    </row>
    <row r="222" spans="2:30" ht="15.75" hidden="1">
      <c r="E222" s="158">
        <v>26</v>
      </c>
      <c r="F222" s="158"/>
      <c r="G222" s="48"/>
      <c r="H222" s="158">
        <v>26</v>
      </c>
      <c r="I222" s="116"/>
      <c r="J222" s="158">
        <v>26</v>
      </c>
      <c r="K222" s="48"/>
      <c r="L222" s="156"/>
      <c r="M222" s="48"/>
      <c r="N222" s="156"/>
      <c r="O222" s="156"/>
      <c r="P222" s="158"/>
      <c r="Q222" s="406"/>
      <c r="R222" s="399"/>
      <c r="S222" s="137">
        <f t="shared" si="39"/>
        <v>0</v>
      </c>
      <c r="T222" s="138">
        <f t="shared" si="40"/>
        <v>0</v>
      </c>
      <c r="U222" s="136"/>
      <c r="V222" s="402">
        <f t="shared" si="41"/>
        <v>0</v>
      </c>
      <c r="W222" s="407"/>
      <c r="X222" s="127"/>
      <c r="Y222" s="57"/>
      <c r="AA222" s="146"/>
      <c r="AB222" s="48"/>
      <c r="AD222" s="58" t="str">
        <f t="shared" si="42"/>
        <v/>
      </c>
    </row>
    <row r="223" spans="2:30" hidden="1">
      <c r="E223" s="156"/>
      <c r="F223" s="156"/>
      <c r="G223" s="48"/>
      <c r="H223" s="156"/>
      <c r="I223" s="90"/>
      <c r="J223" s="156"/>
      <c r="K223" s="48"/>
      <c r="L223" s="156"/>
      <c r="M223" s="48"/>
      <c r="N223" s="156"/>
      <c r="O223" s="156"/>
      <c r="P223" s="156"/>
      <c r="Q223" s="46"/>
      <c r="S223" s="133"/>
      <c r="T223" s="134"/>
      <c r="U223" s="127"/>
      <c r="V223" s="57"/>
      <c r="W223" s="128"/>
      <c r="AA223" s="146"/>
      <c r="AD223" s="57"/>
    </row>
    <row r="224" spans="2:30" hidden="1">
      <c r="E224" s="158">
        <v>30</v>
      </c>
      <c r="F224" s="158"/>
      <c r="G224" s="48"/>
      <c r="H224" s="158">
        <v>30</v>
      </c>
      <c r="I224" s="90"/>
      <c r="J224" s="158">
        <v>30</v>
      </c>
      <c r="K224" s="48"/>
      <c r="L224" s="156"/>
      <c r="M224" s="48"/>
      <c r="N224" s="156"/>
      <c r="O224" s="156"/>
      <c r="P224" s="158"/>
      <c r="Q224" s="46"/>
      <c r="AD224" s="57"/>
    </row>
    <row r="225" spans="5:30" hidden="1">
      <c r="E225" s="156"/>
      <c r="F225" s="156"/>
      <c r="G225" s="48"/>
      <c r="H225" s="156"/>
      <c r="I225" s="90"/>
      <c r="J225" s="156"/>
      <c r="K225" s="48"/>
      <c r="L225" s="156"/>
      <c r="M225" s="48"/>
      <c r="N225" s="299">
        <v>32</v>
      </c>
      <c r="O225" s="299">
        <v>32</v>
      </c>
      <c r="P225" s="299">
        <v>32</v>
      </c>
      <c r="Q225" s="46"/>
      <c r="AD225" s="57"/>
    </row>
    <row r="226" spans="5:30" hidden="1">
      <c r="E226" s="158">
        <v>34</v>
      </c>
      <c r="F226" s="158"/>
      <c r="G226" s="48"/>
      <c r="H226" s="158">
        <v>34</v>
      </c>
      <c r="I226" s="90"/>
      <c r="J226" s="158">
        <v>34</v>
      </c>
      <c r="K226" s="48"/>
      <c r="L226" s="156"/>
      <c r="M226" s="48"/>
      <c r="N226" s="156"/>
      <c r="O226" s="156"/>
      <c r="P226" s="158"/>
      <c r="Q226" s="46"/>
      <c r="S226" s="57" t="str">
        <f>IF(S215=T215,"toll","shit")</f>
        <v>toll</v>
      </c>
      <c r="AD226" s="57"/>
    </row>
    <row r="227" spans="5:30" hidden="1">
      <c r="E227" s="158">
        <v>40</v>
      </c>
      <c r="F227" s="158"/>
      <c r="G227" s="48"/>
      <c r="H227" s="158">
        <v>40</v>
      </c>
      <c r="I227" s="90"/>
      <c r="J227" s="158">
        <v>40</v>
      </c>
      <c r="K227" s="48"/>
      <c r="L227" s="156"/>
      <c r="M227" s="48"/>
      <c r="N227" s="299">
        <v>40</v>
      </c>
      <c r="O227" s="299">
        <v>40</v>
      </c>
      <c r="P227" s="299">
        <v>40</v>
      </c>
      <c r="Q227" s="46"/>
      <c r="AD227" s="57"/>
    </row>
    <row r="228" spans="5:30" hidden="1">
      <c r="E228" s="160"/>
      <c r="F228" s="160"/>
      <c r="G228" s="48"/>
      <c r="H228" s="160"/>
      <c r="I228" s="90"/>
      <c r="J228" s="156"/>
      <c r="K228" s="48"/>
      <c r="L228" s="156"/>
      <c r="M228" s="48"/>
      <c r="N228" s="156"/>
      <c r="P228" s="160"/>
      <c r="Q228" s="46"/>
      <c r="AD228" s="57"/>
    </row>
    <row r="229" spans="5:30" hidden="1"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Q229" s="46"/>
      <c r="R229" s="46"/>
      <c r="S229" s="46"/>
      <c r="AD229" s="57"/>
    </row>
    <row r="230" spans="5:30" hidden="1"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Q230" s="46"/>
      <c r="R230" s="46"/>
      <c r="S230" s="46"/>
      <c r="AD230" s="57"/>
    </row>
    <row r="231" spans="5:30" hidden="1"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Q231" s="46"/>
      <c r="R231" s="46"/>
      <c r="S231" s="46"/>
      <c r="AD231" s="57"/>
    </row>
    <row r="232" spans="5:30" hidden="1"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Q232" s="46"/>
      <c r="R232" s="46"/>
      <c r="S232" s="46"/>
      <c r="AD232" s="57"/>
    </row>
    <row r="233" spans="5:30" hidden="1"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Q233" s="46"/>
      <c r="R233" s="46"/>
      <c r="S233" s="46"/>
      <c r="AD233" s="57"/>
    </row>
    <row r="234" spans="5:30" hidden="1"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Q234" s="46"/>
      <c r="R234" s="46"/>
      <c r="S234" s="46"/>
      <c r="AD234" s="57"/>
    </row>
    <row r="235" spans="5:30" hidden="1"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Q235" s="46"/>
      <c r="R235" s="46"/>
      <c r="S235" s="46"/>
      <c r="AD235" s="57"/>
    </row>
    <row r="236" spans="5:30" hidden="1"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Q236" s="46"/>
      <c r="R236" s="46"/>
      <c r="S236" s="46"/>
      <c r="AD236" s="57"/>
    </row>
    <row r="237" spans="5:30" hidden="1"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Q237" s="46"/>
      <c r="R237" s="46"/>
      <c r="S237" s="46"/>
      <c r="AD237" s="57"/>
    </row>
    <row r="238" spans="5:30" hidden="1"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Q238" s="46"/>
      <c r="R238" s="46"/>
      <c r="S238" s="46"/>
      <c r="AD238" s="57"/>
    </row>
    <row r="239" spans="5:30" hidden="1"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Q239" s="46"/>
      <c r="R239" s="46"/>
      <c r="S239" s="46"/>
      <c r="AD239" s="57"/>
    </row>
    <row r="240" spans="5:30" hidden="1"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Q240" s="46"/>
      <c r="R240" s="46"/>
      <c r="S240" s="46"/>
      <c r="AD240" s="57"/>
    </row>
    <row r="241" spans="2:30" hidden="1"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Q241" s="46"/>
      <c r="R241" s="46"/>
      <c r="S241" s="46"/>
      <c r="AD241" s="57"/>
    </row>
    <row r="242" spans="2:30" hidden="1"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Q242" s="46"/>
      <c r="S242" s="46"/>
      <c r="AD242" s="57"/>
    </row>
    <row r="243" spans="2:30" hidden="1"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Q243" s="46"/>
      <c r="R243" s="46"/>
      <c r="S243" s="46"/>
      <c r="AD243" s="57"/>
    </row>
    <row r="244" spans="2:30" hidden="1"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Q244" s="46"/>
      <c r="R244" s="46"/>
      <c r="S244" s="46"/>
      <c r="AD244" s="57"/>
    </row>
    <row r="245" spans="2:30" hidden="1">
      <c r="R245" s="46"/>
      <c r="S245" s="46"/>
      <c r="AD245" s="57"/>
    </row>
    <row r="246" spans="2:30" hidden="1">
      <c r="S246" s="46"/>
      <c r="AD246" s="57"/>
    </row>
    <row r="247" spans="2:30" hidden="1">
      <c r="S247" s="46"/>
      <c r="AD247" s="57"/>
    </row>
    <row r="248" spans="2:30" hidden="1">
      <c r="S248" s="46"/>
      <c r="AD248" s="57"/>
    </row>
    <row r="249" spans="2:30" hidden="1">
      <c r="S249" s="46"/>
      <c r="AD249" s="57"/>
    </row>
    <row r="250" spans="2:30" ht="15.75">
      <c r="B250" s="289" t="s">
        <v>191</v>
      </c>
      <c r="C250" s="3"/>
      <c r="D250" s="3"/>
      <c r="E250" s="3"/>
      <c r="F250" s="3"/>
      <c r="G250" s="3"/>
      <c r="H250" s="3"/>
      <c r="I250" s="2"/>
      <c r="J250" s="2"/>
      <c r="S250" s="46"/>
      <c r="T250" s="80"/>
      <c r="U250" s="48"/>
      <c r="V250" s="48"/>
      <c r="W250" s="48"/>
      <c r="X250" s="48"/>
      <c r="Y250" s="48"/>
      <c r="Z250" s="90"/>
      <c r="AA250" s="90"/>
      <c r="AD250" s="57" t="str" cm="1">
        <f t="array" ref="AD250">IFERROR(INDEX(AC:AC,SMALL(IF((AC$196:AC$250&lt;&gt;0),ROW($196:$250)),ROWS(AD$196:AD250))),"")</f>
        <v/>
      </c>
    </row>
    <row r="251" spans="2:30">
      <c r="B251" s="290" t="s">
        <v>119</v>
      </c>
      <c r="C251" s="3"/>
      <c r="D251" s="3"/>
      <c r="E251" s="3"/>
      <c r="F251" s="3"/>
      <c r="G251" s="3"/>
      <c r="H251" s="3"/>
      <c r="I251" s="2"/>
      <c r="J251" s="4" t="s">
        <v>128</v>
      </c>
      <c r="T251" s="80"/>
      <c r="U251" s="48"/>
      <c r="V251" s="48"/>
      <c r="W251" s="48"/>
      <c r="X251" s="48"/>
      <c r="Y251" s="48"/>
      <c r="Z251" s="90"/>
      <c r="AA251" s="90"/>
    </row>
    <row r="252" spans="2:30">
      <c r="B252" s="290" t="s">
        <v>18</v>
      </c>
      <c r="C252" s="2"/>
      <c r="D252" s="3"/>
      <c r="E252" s="5" t="s">
        <v>192</v>
      </c>
      <c r="F252" s="5"/>
      <c r="G252" s="2"/>
      <c r="H252" s="3"/>
      <c r="I252" s="2"/>
      <c r="J252" s="2"/>
      <c r="T252" s="80"/>
      <c r="U252" s="90"/>
      <c r="V252" s="90"/>
      <c r="W252" s="90"/>
      <c r="X252" s="90"/>
      <c r="Y252" s="90"/>
      <c r="Z252" s="48"/>
      <c r="AA252" s="90"/>
    </row>
    <row r="253" spans="2:30">
      <c r="B253" s="290" t="s">
        <v>130</v>
      </c>
      <c r="C253" s="2"/>
      <c r="D253" s="3"/>
      <c r="E253" s="5" t="s">
        <v>193</v>
      </c>
      <c r="F253" s="5"/>
      <c r="G253" s="2"/>
      <c r="H253" s="3"/>
      <c r="I253" s="2"/>
      <c r="J253" s="2"/>
      <c r="T253" s="80"/>
      <c r="U253" s="90"/>
      <c r="V253" s="90"/>
      <c r="W253" s="91"/>
      <c r="X253" s="90"/>
      <c r="Y253" s="90"/>
      <c r="Z253" s="90"/>
      <c r="AA253" s="90"/>
    </row>
    <row r="254" spans="2:30">
      <c r="B254" s="290" t="s">
        <v>11</v>
      </c>
      <c r="C254" s="2"/>
      <c r="D254" s="3"/>
      <c r="E254" s="5" t="s">
        <v>194</v>
      </c>
      <c r="F254" s="5"/>
      <c r="G254" s="2"/>
      <c r="H254" s="3"/>
      <c r="I254" s="2"/>
      <c r="J254" s="2"/>
      <c r="T254" s="80"/>
      <c r="U254" s="90"/>
      <c r="V254" s="90"/>
      <c r="W254" s="91"/>
      <c r="X254" s="90"/>
      <c r="Y254" s="90"/>
      <c r="Z254" s="90"/>
      <c r="AA254" s="90"/>
    </row>
    <row r="255" spans="2:30">
      <c r="B255" s="290" t="s">
        <v>12</v>
      </c>
      <c r="C255" s="2"/>
      <c r="D255" s="3"/>
      <c r="E255" s="5" t="s">
        <v>195</v>
      </c>
      <c r="F255" s="5"/>
      <c r="G255" s="2"/>
      <c r="H255" s="3"/>
      <c r="I255" s="2"/>
      <c r="J255" s="2"/>
      <c r="T255" s="80"/>
      <c r="U255" s="90"/>
      <c r="V255" s="90"/>
      <c r="W255" s="91"/>
      <c r="X255" s="90"/>
      <c r="Y255" s="90"/>
      <c r="Z255" s="90"/>
      <c r="AA255" s="90"/>
    </row>
    <row r="256" spans="2:30">
      <c r="B256" s="300" t="s">
        <v>17</v>
      </c>
      <c r="E256" s="5" t="s">
        <v>196</v>
      </c>
    </row>
    <row r="257" spans="2:27">
      <c r="B257" s="290" t="s">
        <v>136</v>
      </c>
      <c r="C257" s="2"/>
      <c r="D257" s="3"/>
      <c r="E257" s="5" t="s">
        <v>197</v>
      </c>
      <c r="F257" s="5"/>
      <c r="G257" s="2"/>
      <c r="H257" s="3"/>
      <c r="I257" s="2"/>
      <c r="J257" s="4">
        <v>1.2</v>
      </c>
      <c r="T257" s="80"/>
      <c r="U257" s="90"/>
      <c r="V257" s="90"/>
      <c r="W257" s="90"/>
      <c r="X257" s="90"/>
      <c r="Y257" s="90"/>
      <c r="Z257" s="90"/>
      <c r="AA257" s="90"/>
    </row>
    <row r="258" spans="2:27">
      <c r="B258" s="290" t="s">
        <v>122</v>
      </c>
      <c r="C258" s="2"/>
      <c r="D258" s="3"/>
      <c r="E258" s="5" t="s">
        <v>198</v>
      </c>
      <c r="F258" s="5"/>
      <c r="G258" s="2"/>
      <c r="H258" s="3"/>
      <c r="I258" s="2"/>
      <c r="J258" s="4">
        <v>1.2</v>
      </c>
    </row>
    <row r="259" spans="2:27">
      <c r="B259" s="290" t="s">
        <v>139</v>
      </c>
      <c r="C259" s="2"/>
      <c r="D259" s="3"/>
      <c r="E259" s="5" t="s">
        <v>199</v>
      </c>
      <c r="F259" s="5"/>
      <c r="G259" s="2"/>
      <c r="H259" s="3"/>
      <c r="I259" s="2"/>
      <c r="J259" s="4">
        <v>1.2</v>
      </c>
    </row>
    <row r="260" spans="2:27">
      <c r="B260" s="290" t="s">
        <v>141</v>
      </c>
      <c r="C260" s="2"/>
      <c r="D260" s="3"/>
      <c r="E260" s="5" t="s">
        <v>200</v>
      </c>
      <c r="F260" s="5"/>
      <c r="G260" s="2"/>
      <c r="H260" s="3"/>
      <c r="I260" s="2"/>
      <c r="J260" s="4">
        <v>1.2</v>
      </c>
    </row>
    <row r="261" spans="2:27">
      <c r="B261" s="290" t="s">
        <v>143</v>
      </c>
      <c r="C261" s="2"/>
      <c r="D261" s="3"/>
      <c r="E261" s="5" t="s">
        <v>201</v>
      </c>
      <c r="F261" s="5"/>
      <c r="G261" s="2"/>
      <c r="H261" s="3"/>
      <c r="I261" s="2"/>
      <c r="J261" s="4">
        <v>1.2</v>
      </c>
    </row>
    <row r="262" spans="2:27">
      <c r="B262" s="290" t="s">
        <v>145</v>
      </c>
      <c r="C262" s="2"/>
      <c r="D262" s="3"/>
      <c r="E262" s="5" t="s">
        <v>202</v>
      </c>
      <c r="F262" s="5"/>
      <c r="G262" s="2"/>
      <c r="H262" s="3"/>
      <c r="I262" s="2"/>
      <c r="J262" s="4">
        <v>1.2</v>
      </c>
    </row>
    <row r="263" spans="2:27">
      <c r="B263" s="290" t="s">
        <v>147</v>
      </c>
      <c r="C263" s="2"/>
      <c r="D263" s="3"/>
      <c r="E263" s="5" t="s">
        <v>203</v>
      </c>
      <c r="F263" s="5"/>
      <c r="G263" s="2"/>
      <c r="H263" s="3"/>
      <c r="I263" s="2"/>
      <c r="J263" s="4">
        <v>1.2</v>
      </c>
    </row>
    <row r="264" spans="2:27">
      <c r="B264" s="290" t="s">
        <v>149</v>
      </c>
      <c r="C264" s="2"/>
      <c r="D264" s="3"/>
      <c r="E264" s="5" t="s">
        <v>204</v>
      </c>
      <c r="F264" s="5"/>
      <c r="G264" s="2"/>
      <c r="H264" s="3"/>
      <c r="I264" s="2"/>
      <c r="J264" s="4">
        <v>1.2</v>
      </c>
    </row>
    <row r="265" spans="2:27">
      <c r="B265" s="290" t="s">
        <v>151</v>
      </c>
      <c r="C265" s="2"/>
      <c r="D265" s="3"/>
      <c r="E265" s="5" t="s">
        <v>205</v>
      </c>
      <c r="F265" s="5"/>
      <c r="G265" s="2"/>
      <c r="H265" s="3"/>
      <c r="I265" s="2"/>
      <c r="J265" s="4">
        <v>1.2</v>
      </c>
    </row>
  </sheetData>
  <sheetProtection algorithmName="SHA-512" hashValue="TBEF387MzFD1FjZ2qLxBAPmAiuwwE2UfAX8G+6W/fgDl7n5hOvhSOG4PSzvCVd59WtgNpH4S/IC2KDX4Fan9Lg==" saltValue="RQ97PItxrN23PEcY2l68zQ==" spinCount="100000" sheet="1" objects="1" scenarios="1" selectLockedCells="1"/>
  <mergeCells count="37">
    <mergeCell ref="AN20:AP20"/>
    <mergeCell ref="AQ32:AR32"/>
    <mergeCell ref="AQ20:AR20"/>
    <mergeCell ref="Q20:T21"/>
    <mergeCell ref="AN32:AP32"/>
    <mergeCell ref="AL32:AM32"/>
    <mergeCell ref="AL20:AM20"/>
    <mergeCell ref="Q24:U24"/>
    <mergeCell ref="K45:L45"/>
    <mergeCell ref="G32:H32"/>
    <mergeCell ref="Q31:V31"/>
    <mergeCell ref="D4:J4"/>
    <mergeCell ref="D5:J5"/>
    <mergeCell ref="D6:J6"/>
    <mergeCell ref="K20:L20"/>
    <mergeCell ref="L6:N6"/>
    <mergeCell ref="G17:J17"/>
    <mergeCell ref="Q30:V30"/>
    <mergeCell ref="M39:O39"/>
    <mergeCell ref="M40:O40"/>
    <mergeCell ref="I39:J40"/>
    <mergeCell ref="AH51:AL51"/>
    <mergeCell ref="D7:J7"/>
    <mergeCell ref="D8:J8"/>
    <mergeCell ref="D9:J9"/>
    <mergeCell ref="D10:J10"/>
    <mergeCell ref="D11:J11"/>
    <mergeCell ref="D12:J12"/>
    <mergeCell ref="G20:J20"/>
    <mergeCell ref="B17:D17"/>
    <mergeCell ref="L10:M10"/>
    <mergeCell ref="M11:O12"/>
    <mergeCell ref="M7:O8"/>
    <mergeCell ref="L16:O16"/>
    <mergeCell ref="L17:O17"/>
    <mergeCell ref="L18:O18"/>
    <mergeCell ref="G45:J45"/>
  </mergeCells>
  <phoneticPr fontId="65" type="noConversion"/>
  <conditionalFormatting sqref="D22:D31">
    <cfRule type="expression" dxfId="6" priority="7">
      <formula>$AF22</formula>
    </cfRule>
    <cfRule type="expression" dxfId="5" priority="8">
      <formula>IF(OR(D22=25,D22=32,D22=50,AND($G$17="INOX",D22=40),$B$17="1.4xxx"),"wahr","falsch")</formula>
    </cfRule>
  </conditionalFormatting>
  <conditionalFormatting sqref="K22:K31">
    <cfRule type="expression" dxfId="4" priority="2">
      <formula>AND(D22&gt;0,N22&gt;0,K22="")</formula>
    </cfRule>
  </conditionalFormatting>
  <conditionalFormatting sqref="L22:L31">
    <cfRule type="expression" dxfId="3" priority="1">
      <formula>AND(D22&gt;0,N22&gt;0,L22="")</formula>
    </cfRule>
  </conditionalFormatting>
  <conditionalFormatting sqref="Q31">
    <cfRule type="expression" dxfId="2" priority="9">
      <formula>OR(F22:F31&gt;0)</formula>
    </cfRule>
  </conditionalFormatting>
  <dataValidations count="7">
    <dataValidation type="list" allowBlank="1" showInputMessage="1" showErrorMessage="1" sqref="K47:L51" xr:uid="{00000000-0002-0000-0000-000002000000}">
      <formula1>$B$77:$B$86</formula1>
    </dataValidation>
    <dataValidation type="list" allowBlank="1" showInputMessage="1" showErrorMessage="1" sqref="K22:L31" xr:uid="{00000000-0002-0000-0000-000003000000}">
      <formula1>$B$77:$B$135</formula1>
    </dataValidation>
    <dataValidation type="list" allowBlank="1" showInputMessage="1" showErrorMessage="1" sqref="E47:E51" xr:uid="{00000000-0002-0000-0000-000004000000}">
      <formula1>$B$54:$B$65</formula1>
    </dataValidation>
    <dataValidation type="list" allowBlank="1" showInputMessage="1" showErrorMessage="1" sqref="E22:E31" xr:uid="{00000000-0002-0000-0000-000005000000}">
      <formula1>$B$54:$B$68</formula1>
    </dataValidation>
    <dataValidation type="list" allowBlank="1" showInputMessage="1" showErrorMessage="1" sqref="D22:D31" xr:uid="{00000000-0002-0000-0000-000007000000}">
      <formula1>Pulldown</formula1>
    </dataValidation>
    <dataValidation type="list" allowBlank="1" showInputMessage="1" showErrorMessage="1" sqref="G22:G31 G47:G51" xr:uid="{37F9B236-E5CE-4C1D-A553-CCC44E939696}">
      <formula1>$B$72:$B$75</formula1>
    </dataValidation>
    <dataValidation type="list" allowBlank="1" showInputMessage="1" showErrorMessage="1" sqref="B17:D17" xr:uid="{00000000-0002-0000-0000-000001000000}">
      <formula1>$B$214:$B$220</formula1>
    </dataValidation>
  </dataValidations>
  <pageMargins left="0.51181102362204722" right="0.23622047244094491" top="0.39370078740157483" bottom="0.27559055118110237" header="0.23622047244094491" footer="0.23622047244094491"/>
  <pageSetup paperSize="9" scale="72" orientation="portrait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4340" r:id="rId4" name="CheckBox4">
          <controlPr defaultSize="0" autoLine="0" r:id="rId5">
            <anchor moveWithCells="1">
              <from>
                <xdr:col>4</xdr:col>
                <xdr:colOff>161925</xdr:colOff>
                <xdr:row>366</xdr:row>
                <xdr:rowOff>57150</xdr:rowOff>
              </from>
              <to>
                <xdr:col>6</xdr:col>
                <xdr:colOff>219075</xdr:colOff>
                <xdr:row>374</xdr:row>
                <xdr:rowOff>38100</xdr:rowOff>
              </to>
            </anchor>
          </controlPr>
        </control>
      </mc:Choice>
      <mc:Fallback>
        <control shapeId="14340" r:id="rId4" name="CheckBox4"/>
      </mc:Fallback>
    </mc:AlternateContent>
    <mc:AlternateContent xmlns:mc="http://schemas.openxmlformats.org/markup-compatibility/2006">
      <mc:Choice Requires="x14">
        <control shapeId="14339" r:id="rId6" name="CheckBox3">
          <controlPr defaultSize="0" autoLine="0" r:id="rId7">
            <anchor moveWithCells="1">
              <from>
                <xdr:col>4</xdr:col>
                <xdr:colOff>161925</xdr:colOff>
                <xdr:row>355</xdr:row>
                <xdr:rowOff>28575</xdr:rowOff>
              </from>
              <to>
                <xdr:col>6</xdr:col>
                <xdr:colOff>219075</xdr:colOff>
                <xdr:row>363</xdr:row>
                <xdr:rowOff>9525</xdr:rowOff>
              </to>
            </anchor>
          </controlPr>
        </control>
      </mc:Choice>
      <mc:Fallback>
        <control shapeId="14339" r:id="rId6" name="CheckBox3"/>
      </mc:Fallback>
    </mc:AlternateContent>
    <mc:AlternateContent xmlns:mc="http://schemas.openxmlformats.org/markup-compatibility/2006">
      <mc:Choice Requires="x14">
        <control shapeId="14338" r:id="rId8" name="CheckBox2">
          <controlPr defaultSize="0" autoLine="0" r:id="rId9">
            <anchor moveWithCells="1">
              <from>
                <xdr:col>4</xdr:col>
                <xdr:colOff>161925</xdr:colOff>
                <xdr:row>360</xdr:row>
                <xdr:rowOff>142875</xdr:rowOff>
              </from>
              <to>
                <xdr:col>6</xdr:col>
                <xdr:colOff>219075</xdr:colOff>
                <xdr:row>368</xdr:row>
                <xdr:rowOff>123825</xdr:rowOff>
              </to>
            </anchor>
          </controlPr>
        </control>
      </mc:Choice>
      <mc:Fallback>
        <control shapeId="14338" r:id="rId8" name="CheckBox2"/>
      </mc:Fallback>
    </mc:AlternateContent>
    <mc:AlternateContent xmlns:mc="http://schemas.openxmlformats.org/markup-compatibility/2006">
      <mc:Choice Requires="x14">
        <control shapeId="14337" r:id="rId10" name="CheckBox1">
          <controlPr defaultSize="0" autoLine="0" r:id="rId11">
            <anchor moveWithCells="1">
              <from>
                <xdr:col>4</xdr:col>
                <xdr:colOff>161925</xdr:colOff>
                <xdr:row>349</xdr:row>
                <xdr:rowOff>114300</xdr:rowOff>
              </from>
              <to>
                <xdr:col>6</xdr:col>
                <xdr:colOff>219075</xdr:colOff>
                <xdr:row>357</xdr:row>
                <xdr:rowOff>104775</xdr:rowOff>
              </to>
            </anchor>
          </controlPr>
        </control>
      </mc:Choice>
      <mc:Fallback>
        <control shapeId="14337" r:id="rId10" name="CheckBox1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6000000}">
          <x14:formula1>
            <xm:f>'QR Codes'!$A$2:$A$5</xm:f>
          </x14:formula1>
          <xm:sqref>G17:J17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pageSetUpPr fitToPage="1"/>
  </sheetPr>
  <dimension ref="A1:CA329"/>
  <sheetViews>
    <sheetView showGridLines="0" showZeros="0" showOutlineSymbols="0" view="pageBreakPreview" zoomScaleNormal="70" zoomScaleSheetLayoutView="100" workbookViewId="0">
      <selection activeCell="D4" sqref="D4:G4"/>
    </sheetView>
  </sheetViews>
  <sheetFormatPr baseColWidth="10" defaultColWidth="11" defaultRowHeight="15"/>
  <cols>
    <col min="1" max="1" width="0.77734375" customWidth="1"/>
    <col min="2" max="3" width="6.6640625" customWidth="1"/>
    <col min="4" max="4" width="5.6640625" customWidth="1"/>
    <col min="5" max="5" width="8.6640625" customWidth="1"/>
    <col min="6" max="6" width="4.6640625" customWidth="1"/>
    <col min="7" max="7" width="28.21875" customWidth="1"/>
    <col min="8" max="8" width="6.6640625" customWidth="1"/>
    <col min="9" max="9" width="9.33203125" customWidth="1"/>
    <col min="10" max="11" width="8.6640625" customWidth="1"/>
    <col min="12" max="12" width="9.6640625" customWidth="1"/>
    <col min="13" max="13" width="10" customWidth="1"/>
    <col min="14" max="14" width="13.109375" customWidth="1"/>
    <col min="15" max="15" width="16.109375" customWidth="1"/>
    <col min="16" max="16" width="30.77734375" customWidth="1"/>
    <col min="17" max="17" width="25.21875" customWidth="1"/>
    <col min="18" max="18" width="11" customWidth="1"/>
    <col min="19" max="19" width="12.44140625" customWidth="1"/>
    <col min="20" max="20" width="19" customWidth="1"/>
    <col min="21" max="21" width="16.21875" customWidth="1"/>
    <col min="22" max="22" width="10" customWidth="1"/>
    <col min="23" max="23" width="13.77734375" customWidth="1"/>
    <col min="24" max="24" width="45.21875" customWidth="1"/>
    <col min="25" max="25" width="15.88671875" hidden="1" customWidth="1"/>
    <col min="26" max="26" width="11" hidden="1" customWidth="1"/>
    <col min="27" max="27" width="5.33203125" hidden="1" customWidth="1"/>
    <col min="28" max="78" width="11" hidden="1" customWidth="1"/>
  </cols>
  <sheetData>
    <row r="1" spans="1:79" s="9" customFormat="1" ht="21.75">
      <c r="A1" s="179"/>
      <c r="B1" s="180" t="s">
        <v>0</v>
      </c>
      <c r="C1" s="181"/>
      <c r="D1" s="46"/>
      <c r="E1" s="46"/>
      <c r="F1" s="46"/>
      <c r="G1" s="46"/>
      <c r="H1" s="46"/>
      <c r="I1" s="46"/>
      <c r="J1" s="46"/>
      <c r="K1" s="46"/>
      <c r="L1" s="46"/>
      <c r="M1" s="2"/>
      <c r="N1" s="7"/>
      <c r="O1" s="7"/>
      <c r="P1" s="7"/>
      <c r="Z1" s="182"/>
      <c r="AA1" s="182"/>
      <c r="AB1" s="182"/>
      <c r="AC1" s="182"/>
      <c r="AD1" s="182"/>
      <c r="AE1" s="183"/>
      <c r="AF1" s="12"/>
      <c r="AG1" s="12"/>
      <c r="AH1" s="12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10" t="s">
        <v>1</v>
      </c>
      <c r="BH1" s="12"/>
      <c r="BI1" s="12"/>
      <c r="BJ1" s="12"/>
      <c r="BK1" s="12"/>
      <c r="BL1" s="151">
        <f>IF(V201="",0,V201)</f>
        <v>12</v>
      </c>
      <c r="BM1" s="151">
        <f t="array" ref="BM1">IF(ROW()&gt;SUM(N(BL$1:BL$14&lt;&gt;0)),"",INDEX(BL$1:BL$14,SMALL(IF(BL$1:BL$14&lt;&gt;0,ROW($1:$14)),ROW())))</f>
        <v>12</v>
      </c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</row>
    <row r="2" spans="1:79" s="9" customFormat="1" ht="20.25">
      <c r="A2" s="179"/>
      <c r="B2" s="180" t="str">
        <f>'Formulaire de commande 1'!B2</f>
        <v>Liaisons d'armature par filetage</v>
      </c>
      <c r="C2" s="181"/>
      <c r="D2" s="46"/>
      <c r="E2" s="46"/>
      <c r="F2" s="46"/>
      <c r="G2" s="184"/>
      <c r="H2" s="184"/>
      <c r="I2" s="184"/>
      <c r="J2" s="46"/>
      <c r="K2" s="46"/>
      <c r="L2" s="46"/>
      <c r="M2" s="2"/>
      <c r="N2" s="7"/>
      <c r="O2" s="7"/>
      <c r="P2" s="7"/>
      <c r="Q2" s="14"/>
      <c r="Z2" s="182"/>
      <c r="AA2" s="182"/>
      <c r="AB2" s="182"/>
      <c r="AC2" s="182"/>
      <c r="AD2" s="182"/>
      <c r="AE2" s="183"/>
      <c r="AF2" s="12"/>
      <c r="AG2" s="12"/>
      <c r="AH2" s="12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2" t="s">
        <v>3</v>
      </c>
      <c r="BH2" s="12"/>
      <c r="BI2" s="12"/>
      <c r="BJ2" s="12"/>
      <c r="BK2" s="12"/>
      <c r="BL2" s="152">
        <f t="shared" ref="BL2:BL14" si="0">IF(V202="",0,V202)</f>
        <v>14</v>
      </c>
      <c r="BM2" s="152">
        <f t="array" ref="BM2">IF(ROW()&gt;SUM(N(BL$1:BL$14&lt;&gt;0)),"",INDEX(BL$1:BL$14,SMALL(IF(BL$1:BL$14&lt;&gt;0,ROW($1:$14)),ROW())))</f>
        <v>14</v>
      </c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</row>
    <row r="3" spans="1:79" s="9" customFormat="1" ht="18.75" customHeight="1" thickBot="1">
      <c r="A3" s="179"/>
      <c r="B3" s="185"/>
      <c r="C3" s="185"/>
      <c r="D3" s="185"/>
      <c r="E3" s="185"/>
      <c r="F3" s="185"/>
      <c r="G3" s="185"/>
      <c r="H3" s="46"/>
      <c r="I3" s="185"/>
      <c r="J3" s="185"/>
      <c r="K3" s="185"/>
      <c r="L3" s="185"/>
      <c r="M3" s="2"/>
      <c r="O3" s="186"/>
      <c r="P3" s="187"/>
      <c r="Q3" s="16"/>
      <c r="Z3" s="182"/>
      <c r="AA3" s="182"/>
      <c r="AB3" s="182"/>
      <c r="AC3" s="182"/>
      <c r="AD3" s="182"/>
      <c r="AE3" s="183"/>
      <c r="AF3" s="12"/>
      <c r="AG3" s="12"/>
      <c r="AH3" s="12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2"/>
      <c r="BH3" s="12"/>
      <c r="BI3" s="12"/>
      <c r="BJ3" s="12"/>
      <c r="BK3" s="12"/>
      <c r="BL3" s="152">
        <f t="shared" si="0"/>
        <v>16</v>
      </c>
      <c r="BM3" s="152">
        <f t="array" ref="BM3">IF(ROW()&gt;SUM(N(BL$1:BL$14&lt;&gt;0)),"",INDEX(BL$1:BL$14,SMALL(IF(BL$1:BL$14&lt;&gt;0,ROW($1:$14)),ROW())))</f>
        <v>16</v>
      </c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</row>
    <row r="4" spans="1:79" s="9" customFormat="1" ht="14.25" customHeight="1">
      <c r="A4" s="179"/>
      <c r="B4" s="342" t="str">
        <f>'Formulaire de commande 1'!B4</f>
        <v>Ingénieur</v>
      </c>
      <c r="C4" s="189"/>
      <c r="D4" s="442"/>
      <c r="E4" s="442"/>
      <c r="F4" s="442"/>
      <c r="G4" s="442"/>
      <c r="H4" s="190"/>
      <c r="I4" s="191" t="str">
        <f>'Formulaire de commande 1'!L4</f>
        <v>Liste n°</v>
      </c>
      <c r="J4" s="192"/>
      <c r="K4" s="188" t="str">
        <f>'Formulaire de commande 1'!O4</f>
        <v>Page</v>
      </c>
      <c r="L4" s="190"/>
      <c r="M4" s="2"/>
      <c r="N4" s="7"/>
      <c r="O4" s="7"/>
      <c r="P4" s="7"/>
      <c r="Z4" s="182"/>
      <c r="AA4" s="182"/>
      <c r="AB4" s="182"/>
      <c r="AC4" s="182"/>
      <c r="AD4" s="182"/>
      <c r="AE4" s="183"/>
      <c r="AF4" s="12"/>
      <c r="AG4" s="12"/>
      <c r="AH4" s="12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10" t="s">
        <v>8</v>
      </c>
      <c r="BH4" s="12"/>
      <c r="BI4" s="289" t="str">
        <f>B17</f>
        <v>B500 B</v>
      </c>
      <c r="BJ4" s="12"/>
      <c r="BK4" s="12"/>
      <c r="BL4" s="152">
        <f t="shared" si="0"/>
        <v>18</v>
      </c>
      <c r="BM4" s="152">
        <f t="array" ref="BM4">IF(ROW()&gt;SUM(N(BL$1:BL$14&lt;&gt;0)),"",INDEX(BL$1:BL$14,SMALL(IF(BL$1:BL$14&lt;&gt;0,ROW($1:$14)),ROW())))</f>
        <v>18</v>
      </c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</row>
    <row r="5" spans="1:79" s="9" customFormat="1" ht="14.25" customHeight="1">
      <c r="A5" s="179"/>
      <c r="B5" s="188"/>
      <c r="C5" s="190"/>
      <c r="D5" s="420"/>
      <c r="E5" s="420"/>
      <c r="F5" s="420"/>
      <c r="G5" s="420"/>
      <c r="H5" s="190"/>
      <c r="I5" s="193"/>
      <c r="J5" s="408"/>
      <c r="K5" s="193"/>
      <c r="L5" s="190"/>
      <c r="M5" s="2"/>
      <c r="N5" s="11" t="str">
        <f>'Formulaire de commande 1'!Q5</f>
        <v>Remarques :</v>
      </c>
      <c r="O5" s="7"/>
      <c r="P5" s="7"/>
      <c r="Z5" s="182"/>
      <c r="AA5" s="182"/>
      <c r="AB5" s="182"/>
      <c r="AC5" s="182"/>
      <c r="AD5" s="182"/>
      <c r="AE5" s="183"/>
      <c r="AF5" s="12"/>
      <c r="AG5" s="12"/>
      <c r="AH5" s="12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10"/>
      <c r="BH5" s="12"/>
      <c r="BI5" s="157"/>
      <c r="BJ5" s="12"/>
      <c r="BK5" s="12"/>
      <c r="BL5" s="152">
        <f t="shared" si="0"/>
        <v>20</v>
      </c>
      <c r="BM5" s="152">
        <f t="array" ref="BM5">IF(ROW()&gt;SUM(N(BL$1:BL$14&lt;&gt;0)),"",INDEX(BL$1:BL$14,SMALL(IF(BL$1:BL$14&lt;&gt;0,ROW($1:$14)),ROW())))</f>
        <v>20</v>
      </c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</row>
    <row r="6" spans="1:79" s="9" customFormat="1" ht="17.25" customHeight="1">
      <c r="A6" s="179"/>
      <c r="B6" s="409"/>
      <c r="C6" s="410"/>
      <c r="D6" s="421"/>
      <c r="E6" s="421"/>
      <c r="F6" s="421"/>
      <c r="G6" s="421"/>
      <c r="H6" s="190"/>
      <c r="I6" s="433"/>
      <c r="J6" s="443"/>
      <c r="K6" s="481"/>
      <c r="L6" s="433"/>
      <c r="M6" s="2"/>
      <c r="N6" s="194" t="str">
        <f>'Formulaire de commande 1'!Q6</f>
        <v>Nous vous prions également de consulter les exécutions dans notre documentation technique actuelle!</v>
      </c>
      <c r="O6" s="7"/>
      <c r="P6" s="195"/>
      <c r="Z6" s="182"/>
      <c r="AA6" s="182"/>
      <c r="AB6" s="182"/>
      <c r="AC6" s="182"/>
      <c r="AD6" s="182"/>
      <c r="AE6" s="183"/>
      <c r="AF6" s="12"/>
      <c r="AG6" s="12"/>
      <c r="AH6" s="12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10" t="s">
        <v>26</v>
      </c>
      <c r="BH6" s="12"/>
      <c r="BI6" s="289" t="str">
        <f>G17</f>
        <v>STANDARD</v>
      </c>
      <c r="BJ6" s="12"/>
      <c r="BK6" s="12"/>
      <c r="BL6" s="152">
        <f t="shared" si="0"/>
        <v>22</v>
      </c>
      <c r="BM6" s="152">
        <f t="array" ref="BM6">IF(ROW()&gt;SUM(N(BL$1:BL$14&lt;&gt;0)),"",INDEX(BL$1:BL$14,SMALL(IF(BL$1:BL$14&lt;&gt;0,ROW($1:$14)),ROW())))</f>
        <v>22</v>
      </c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</row>
    <row r="7" spans="1:79" s="9" customFormat="1" ht="19.5" customHeight="1">
      <c r="A7" s="179"/>
      <c r="B7" s="343" t="str">
        <f>'Formulaire de commande 1'!B7</f>
        <v>Objet</v>
      </c>
      <c r="C7" s="197"/>
      <c r="D7" s="419"/>
      <c r="E7" s="419"/>
      <c r="F7" s="419"/>
      <c r="G7" s="419"/>
      <c r="H7" s="190"/>
      <c r="I7" s="188" t="str">
        <f>'Formulaire de commande 1'!L7</f>
        <v>Plan n°</v>
      </c>
      <c r="J7" s="432"/>
      <c r="K7" s="432"/>
      <c r="L7" s="432"/>
      <c r="M7" s="2"/>
      <c r="N7" s="194" t="str">
        <f>'Formulaire de commande 1'!Q7</f>
        <v>Spécialement les dimensions minimales (voir 3ème onglet de cette feuille de calcul)</v>
      </c>
      <c r="O7" s="7"/>
      <c r="P7" s="7"/>
      <c r="Z7" s="182"/>
      <c r="AA7" s="182"/>
      <c r="AB7" s="182"/>
      <c r="AC7" s="182"/>
      <c r="AD7" s="182"/>
      <c r="AE7" s="183"/>
      <c r="AF7" s="12"/>
      <c r="AG7" s="12"/>
      <c r="AH7" s="12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2"/>
      <c r="BH7" s="12"/>
      <c r="BI7" s="12"/>
      <c r="BJ7" s="12"/>
      <c r="BK7" s="12"/>
      <c r="BL7" s="152">
        <f t="shared" si="0"/>
        <v>0</v>
      </c>
      <c r="BM7" s="152">
        <f t="array" ref="BM7">IF(ROW()&gt;SUM(N(BL$1:BL$14&lt;&gt;0)),"",INDEX(BL$1:BL$14,SMALL(IF(BL$1:BL$14&lt;&gt;0,ROW($1:$14)),ROW())))</f>
        <v>26</v>
      </c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</row>
    <row r="8" spans="1:79" s="9" customFormat="1" ht="16.5" customHeight="1">
      <c r="A8" s="179"/>
      <c r="B8" s="196" t="str">
        <f>'Formulaire de commande 1'!B8</f>
        <v>Partie d'ouvrage</v>
      </c>
      <c r="C8" s="197"/>
      <c r="D8" s="419"/>
      <c r="E8" s="419"/>
      <c r="F8" s="419"/>
      <c r="G8" s="419"/>
      <c r="H8" s="198"/>
      <c r="I8" s="410"/>
      <c r="J8" s="433"/>
      <c r="K8" s="433"/>
      <c r="L8" s="433"/>
      <c r="M8" s="2"/>
      <c r="N8" s="39" t="s">
        <v>206</v>
      </c>
      <c r="O8" s="7"/>
      <c r="P8" s="7"/>
      <c r="Z8" s="182"/>
      <c r="AA8" s="182"/>
      <c r="AB8" s="182"/>
      <c r="AC8" s="182"/>
      <c r="AD8" s="182"/>
      <c r="AE8" s="183"/>
      <c r="AF8" s="12"/>
      <c r="AG8" s="12"/>
      <c r="AH8" s="12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2"/>
      <c r="BH8" s="12"/>
      <c r="BI8" s="12"/>
      <c r="BJ8" s="12"/>
      <c r="BK8" s="12"/>
      <c r="BL8" s="152">
        <f t="shared" si="0"/>
        <v>26</v>
      </c>
      <c r="BM8" s="152">
        <f t="array" ref="BM8">IF(ROW()&gt;SUM(N(BL$1:BL$14&lt;&gt;0)),"",INDEX(BL$1:BL$14,SMALL(IF(BL$1:BL$14&lt;&gt;0,ROW($1:$14)),ROW())))</f>
        <v>30</v>
      </c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</row>
    <row r="9" spans="1:79" s="9" customFormat="1">
      <c r="A9" s="179"/>
      <c r="B9" s="188" t="str">
        <f>'Formulaire de commande 1'!B9</f>
        <v>Adresse de livr.</v>
      </c>
      <c r="C9" s="199"/>
      <c r="D9" s="479"/>
      <c r="E9" s="479"/>
      <c r="F9" s="479"/>
      <c r="G9" s="479"/>
      <c r="H9" s="198"/>
      <c r="I9" s="200" t="str">
        <f>'Formulaire de commande 1'!$L$9</f>
        <v>Date</v>
      </c>
      <c r="J9" s="411"/>
      <c r="K9" s="201" t="str">
        <f>'Formulaire de commande 1'!N9</f>
        <v>dess.</v>
      </c>
      <c r="L9" s="188" t="str">
        <f>'Formulaire de commande 1'!O9</f>
        <v>contr.</v>
      </c>
      <c r="M9" s="2"/>
      <c r="N9" s="39" t="s">
        <v>207</v>
      </c>
      <c r="O9" s="7"/>
      <c r="P9" s="7"/>
      <c r="Z9" s="182"/>
      <c r="AA9" s="182"/>
      <c r="AB9" s="182"/>
      <c r="AC9" s="182"/>
      <c r="AD9" s="182"/>
      <c r="AE9" s="183"/>
      <c r="AF9" s="12"/>
      <c r="AG9" s="12"/>
      <c r="AH9" s="12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2"/>
      <c r="BH9" s="12"/>
      <c r="BI9" s="12"/>
      <c r="BJ9" s="12"/>
      <c r="BK9" s="12"/>
      <c r="BL9" s="152">
        <f t="shared" si="0"/>
        <v>0</v>
      </c>
      <c r="BM9" s="152">
        <f t="array" ref="BM9">IF(ROW()&gt;SUM(N(BL$1:BL$14&lt;&gt;0)),"",INDEX(BL$1:BL$14,SMALL(IF(BL$1:BL$14&lt;&gt;0,ROW($1:$14)),ROW())))</f>
        <v>34</v>
      </c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</row>
    <row r="10" spans="1:79" s="9" customFormat="1" ht="18" customHeight="1">
      <c r="A10" s="179"/>
      <c r="B10" s="409"/>
      <c r="C10" s="410"/>
      <c r="D10" s="421"/>
      <c r="E10" s="421"/>
      <c r="F10" s="421"/>
      <c r="G10" s="421"/>
      <c r="H10" s="190"/>
      <c r="I10" s="428"/>
      <c r="J10" s="429"/>
      <c r="K10" s="271"/>
      <c r="L10" s="381"/>
      <c r="M10" s="2"/>
      <c r="N10" s="39" t="str">
        <f>'Formulaire de commande 1'!Q10</f>
        <v>Les coupleurs montés en usine sont livrés avec un bouchon et les filetages avec une cape de protection.</v>
      </c>
      <c r="O10" s="7"/>
      <c r="P10" s="7"/>
      <c r="Z10" s="182"/>
      <c r="AA10" s="182"/>
      <c r="AB10" s="182"/>
      <c r="AC10" s="182"/>
      <c r="AD10" s="182"/>
      <c r="AE10" s="183"/>
      <c r="AF10" s="12"/>
      <c r="AG10" s="12"/>
      <c r="AH10" s="12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2"/>
      <c r="BH10" s="12"/>
      <c r="BI10" s="12"/>
      <c r="BJ10" s="12"/>
      <c r="BK10" s="12"/>
      <c r="BL10" s="152">
        <f t="shared" si="0"/>
        <v>30</v>
      </c>
      <c r="BM10" s="152">
        <f t="array" ref="BM10">IF(ROW()&gt;SUM(N(BL$1:BL$14&lt;&gt;0)),"",INDEX(BL$1:BL$14,SMALL(IF(BL$1:BL$14&lt;&gt;0,ROW($1:$14)),ROW())))</f>
        <v>40</v>
      </c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</row>
    <row r="11" spans="1:79" s="9" customFormat="1" ht="15" customHeight="1">
      <c r="A11" s="179"/>
      <c r="B11" s="342" t="str">
        <f>'Formulaire de commande 1'!B11</f>
        <v>Entrepreneur</v>
      </c>
      <c r="C11" s="199"/>
      <c r="D11" s="479"/>
      <c r="E11" s="479"/>
      <c r="F11" s="479"/>
      <c r="G11" s="479"/>
      <c r="H11" s="198"/>
      <c r="I11" s="200" t="str">
        <f>'Formulaire de commande 1'!L11</f>
        <v>Délai</v>
      </c>
      <c r="J11" s="430"/>
      <c r="K11" s="430"/>
      <c r="L11" s="430"/>
      <c r="M11" s="2"/>
      <c r="N11" s="202"/>
      <c r="O11" s="7"/>
      <c r="P11" s="7"/>
      <c r="Z11" s="182"/>
      <c r="AA11" s="182"/>
      <c r="AB11" s="182"/>
      <c r="AC11" s="182"/>
      <c r="AD11" s="182"/>
      <c r="AE11" s="183"/>
      <c r="AF11" s="12"/>
      <c r="AG11" s="12"/>
      <c r="AH11" s="12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2"/>
      <c r="BH11" s="12"/>
      <c r="BI11" s="12"/>
      <c r="BJ11" s="12"/>
      <c r="BK11" s="12"/>
      <c r="BL11" s="152">
        <f t="shared" si="0"/>
        <v>0</v>
      </c>
      <c r="BM11" s="152" t="str">
        <f t="array" ref="BM11">IF(ROW()&gt;SUM(N(BL$1:BL$14&lt;&gt;0)),"",INDEX(BL$1:BL$14,SMALL(IF(BL$1:BL$14&lt;&gt;0,ROW($1:$14)),ROW())))</f>
        <v/>
      </c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</row>
    <row r="12" spans="1:79" s="9" customFormat="1" ht="15.75" customHeight="1">
      <c r="A12" s="179"/>
      <c r="B12" s="409"/>
      <c r="C12" s="410"/>
      <c r="D12" s="421"/>
      <c r="E12" s="421"/>
      <c r="F12" s="421"/>
      <c r="G12" s="421"/>
      <c r="H12" s="198"/>
      <c r="I12" s="410"/>
      <c r="J12" s="431"/>
      <c r="K12" s="431"/>
      <c r="L12" s="431"/>
      <c r="M12" s="2"/>
      <c r="N12" s="39" t="str">
        <f>'Formulaire de commande 1'!Q12</f>
        <v>Accessoires : collerettes plastiques (STE), lattes de fixation (HNL/SNL) et réservations en mousse (SCH) sont à spécifier.</v>
      </c>
      <c r="O12" s="7"/>
      <c r="P12" s="7"/>
      <c r="Z12" s="182"/>
      <c r="AA12" s="182"/>
      <c r="AB12" s="182"/>
      <c r="AC12" s="182"/>
      <c r="AD12" s="182"/>
      <c r="AE12" s="183"/>
      <c r="AF12" s="12"/>
      <c r="AG12" s="12"/>
      <c r="AH12" s="12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2"/>
      <c r="BH12" s="12"/>
      <c r="BI12" s="12"/>
      <c r="BJ12" s="12"/>
      <c r="BK12" s="12"/>
      <c r="BL12" s="152">
        <f t="shared" si="0"/>
        <v>34</v>
      </c>
      <c r="BM12" s="152" t="str">
        <f t="array" ref="BM12">IF(ROW()&gt;SUM(N(BL$1:BL$14&lt;&gt;0)),"",INDEX(BL$1:BL$14,SMALL(IF(BL$1:BL$14&lt;&gt;0,ROW($1:$14)),ROW())))</f>
        <v/>
      </c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</row>
    <row r="13" spans="1:79" s="9" customFormat="1" ht="19.5" customHeight="1">
      <c r="A13" s="179"/>
      <c r="B13" s="203"/>
      <c r="C13" s="204"/>
      <c r="D13" s="204"/>
      <c r="E13" s="204"/>
      <c r="F13" s="204"/>
      <c r="G13" s="204"/>
      <c r="H13" s="205"/>
      <c r="I13" s="350" t="str">
        <f>'Formulaire de commande 1'!L13</f>
        <v xml:space="preserve">Email de cde : commande@bewetec.ch </v>
      </c>
      <c r="J13" s="206"/>
      <c r="K13" s="206"/>
      <c r="L13" s="206"/>
      <c r="M13" s="2"/>
      <c r="N13" s="340" t="str">
        <f>'Formulaire de commande 1'!Q13</f>
        <v>Liaisons spéciales : X, SD, LER sont à introduire sur une ligne séparée sous "Accessoire".</v>
      </c>
      <c r="O13" s="7"/>
      <c r="P13" s="7"/>
      <c r="Z13" s="182"/>
      <c r="AA13" s="182"/>
      <c r="AB13" s="182"/>
      <c r="AC13" s="182"/>
      <c r="AD13" s="182"/>
      <c r="AE13" s="183"/>
      <c r="AF13" s="12"/>
      <c r="AG13" s="12"/>
      <c r="AH13" s="12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52">
        <f t="shared" si="0"/>
        <v>40</v>
      </c>
      <c r="BM13" s="152" t="str">
        <f t="array" ref="BM13">IF(ROW()&gt;SUM(N(BL$1:BL$14&lt;&gt;0)),"",INDEX(BL$1:BL$14,SMALL(IF(BL$1:BL$14&lt;&gt;0,ROW($1:$14)),ROW())))</f>
        <v/>
      </c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</row>
    <row r="14" spans="1:79" s="9" customFormat="1" ht="15.75" customHeight="1">
      <c r="A14" s="179"/>
      <c r="B14" s="207" t="str">
        <f>'Formulaire de commande 1'!B14</f>
        <v>Exigences de matière pour toute la liste :</v>
      </c>
      <c r="C14" s="46"/>
      <c r="D14" s="208"/>
      <c r="E14" s="208"/>
      <c r="F14" s="208"/>
      <c r="G14" s="208"/>
      <c r="H14" s="208"/>
      <c r="I14" s="352" t="s">
        <v>208</v>
      </c>
      <c r="J14" s="206"/>
      <c r="K14" s="206"/>
      <c r="L14" s="206"/>
      <c r="M14" s="2"/>
      <c r="N14" s="7"/>
      <c r="O14" s="7"/>
      <c r="P14" s="7"/>
      <c r="Z14" s="182"/>
      <c r="AA14" s="182"/>
      <c r="AB14" s="182"/>
      <c r="AC14" s="182"/>
      <c r="AD14" s="182"/>
      <c r="AE14" s="183"/>
      <c r="AF14" s="12"/>
      <c r="AG14" s="12"/>
      <c r="AH14" s="12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53">
        <f t="shared" si="0"/>
        <v>0</v>
      </c>
      <c r="BM14" s="153" t="str">
        <f t="array" ref="BM14">IF(ROW()&gt;SUM(N(BL$1:BL$14&lt;&gt;0)),"",INDEX(BL$1:BL$14,SMALL(IF(BL$1:BL$14&lt;&gt;0,ROW($1:$14)),ROW())))</f>
        <v/>
      </c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</row>
    <row r="15" spans="1:79" s="9" customFormat="1" ht="6.75" customHeight="1">
      <c r="A15" s="179"/>
      <c r="B15" s="207"/>
      <c r="C15" s="46"/>
      <c r="D15" s="208"/>
      <c r="E15" s="208"/>
      <c r="F15" s="208"/>
      <c r="G15" s="208"/>
      <c r="H15" s="208"/>
      <c r="I15" s="208"/>
      <c r="J15" s="206"/>
      <c r="K15" s="206"/>
      <c r="L15" s="206"/>
      <c r="M15" s="2"/>
      <c r="N15" s="7"/>
      <c r="O15" s="7"/>
      <c r="P15" s="7"/>
      <c r="Z15" s="182"/>
      <c r="AA15" s="182"/>
      <c r="AB15" s="182"/>
      <c r="AC15" s="182"/>
      <c r="AD15" s="182"/>
      <c r="AE15" s="183"/>
      <c r="AF15" s="12"/>
      <c r="AG15" s="12"/>
      <c r="AH15" s="12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</row>
    <row r="16" spans="1:79" s="9" customFormat="1" ht="15.75" customHeight="1">
      <c r="A16" s="179"/>
      <c r="B16" s="209" t="str">
        <f>'Formulaire de commande 1'!B16</f>
        <v>Acier d'armature :</v>
      </c>
      <c r="C16" s="46"/>
      <c r="D16" s="46"/>
      <c r="E16" s="208"/>
      <c r="F16" s="208"/>
      <c r="G16" s="209" t="str">
        <f>'Formulaire de commande 1'!G16</f>
        <v>Coupleurs / ancrages :</v>
      </c>
      <c r="H16" s="47"/>
      <c r="I16" s="46"/>
      <c r="J16" s="206"/>
      <c r="K16" s="206"/>
      <c r="L16" s="206"/>
      <c r="M16" s="2"/>
      <c r="N16" s="7"/>
      <c r="O16" s="7"/>
      <c r="P16" s="7"/>
      <c r="Z16" s="182"/>
      <c r="AA16" s="182"/>
      <c r="AB16" s="182"/>
      <c r="AC16" s="182"/>
      <c r="AD16" s="182"/>
      <c r="AE16" s="183"/>
      <c r="AF16" s="12"/>
      <c r="AG16" s="12"/>
      <c r="AH16" s="12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</row>
    <row r="17" spans="1:79" s="9" customFormat="1" ht="21.75" customHeight="1">
      <c r="A17" s="179"/>
      <c r="B17" s="425" t="s">
        <v>52</v>
      </c>
      <c r="C17" s="426"/>
      <c r="D17" s="427"/>
      <c r="E17" s="210"/>
      <c r="F17" s="210"/>
      <c r="G17" s="211" t="s">
        <v>53</v>
      </c>
      <c r="H17" s="212"/>
      <c r="I17" s="212"/>
      <c r="J17" s="206"/>
      <c r="K17" s="206"/>
      <c r="L17" s="206"/>
      <c r="M17" s="2"/>
      <c r="N17" s="7"/>
      <c r="O17" s="7"/>
      <c r="P17" s="7"/>
      <c r="Z17" s="182"/>
      <c r="AA17" s="182"/>
      <c r="AB17" s="182"/>
      <c r="AC17" s="182"/>
      <c r="AD17" s="182"/>
      <c r="AE17" s="183"/>
      <c r="AF17" s="12"/>
      <c r="AG17" s="12"/>
      <c r="AH17" s="12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</row>
    <row r="18" spans="1:79" s="9" customFormat="1" ht="16.5" customHeight="1">
      <c r="A18" s="179"/>
      <c r="B18" s="203"/>
      <c r="C18" s="204"/>
      <c r="D18" s="204"/>
      <c r="E18" s="204"/>
      <c r="F18" s="204"/>
      <c r="G18" s="204"/>
      <c r="H18" s="205"/>
      <c r="I18" s="203"/>
      <c r="J18" s="206"/>
      <c r="K18" s="206"/>
      <c r="L18" s="206"/>
      <c r="M18" s="2"/>
      <c r="N18" s="7"/>
      <c r="O18" s="7"/>
      <c r="P18" s="7"/>
      <c r="Z18" s="182"/>
      <c r="AA18" s="182"/>
      <c r="AB18" s="182"/>
      <c r="AC18" s="182"/>
      <c r="AD18" s="182"/>
      <c r="AE18" s="183"/>
      <c r="AF18" s="12"/>
      <c r="AG18" s="12"/>
      <c r="AH18" s="12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</row>
    <row r="19" spans="1:79" s="9" customFormat="1" ht="11.25" customHeight="1">
      <c r="A19" s="179"/>
      <c r="B19" s="203"/>
      <c r="C19" s="204"/>
      <c r="D19" s="204"/>
      <c r="E19" s="204"/>
      <c r="F19" s="204"/>
      <c r="G19" s="204"/>
      <c r="H19" s="205"/>
      <c r="I19" s="203"/>
      <c r="J19" s="206"/>
      <c r="K19" s="206"/>
      <c r="L19" s="206"/>
      <c r="M19" s="2"/>
      <c r="N19" s="7"/>
      <c r="O19" s="7"/>
      <c r="P19" s="7"/>
      <c r="Z19" s="182"/>
      <c r="AA19" s="182"/>
      <c r="AB19" s="182"/>
      <c r="AC19" s="182"/>
      <c r="AD19" s="182"/>
      <c r="AE19" s="183"/>
      <c r="AF19" s="12"/>
      <c r="AG19" s="12"/>
      <c r="AH19" s="12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</row>
    <row r="20" spans="1:79" s="9" customFormat="1" ht="15" customHeight="1">
      <c r="A20" s="179"/>
      <c r="B20" s="412" t="s">
        <v>56</v>
      </c>
      <c r="C20" s="62" t="str">
        <f>'Formulaire de commande 1'!C20</f>
        <v>Nbre</v>
      </c>
      <c r="D20" s="53" t="str">
        <f>'Formulaire de commande 1'!D20</f>
        <v>Acier</v>
      </c>
      <c r="E20" s="62" t="str">
        <f>'Formulaire de commande 1'!E20</f>
        <v>Accessoire</v>
      </c>
      <c r="F20" s="62" t="str">
        <f>'Formulaire de commande 1'!F20</f>
        <v>Nbre</v>
      </c>
      <c r="G20" s="480" t="s">
        <v>209</v>
      </c>
      <c r="H20" s="480"/>
      <c r="I20" s="480"/>
      <c r="J20" s="62" t="str">
        <f>'Formulaire de commande 1'!M20</f>
        <v>Long.</v>
      </c>
      <c r="K20" s="62" t="str">
        <f>'Formulaire de commande 1'!N20</f>
        <v>Long.</v>
      </c>
      <c r="L20" s="65" t="str">
        <f>'Formulaire de commande 1'!O20</f>
        <v>Poids</v>
      </c>
      <c r="M20" s="2"/>
      <c r="N20" s="478" t="str">
        <f>IF(OR(BP32=1,BQ32=1),IF(AND(BO32=1),"Les coupleurs INOX et/ou l'acier INOX pour d25,d32 et d40 ne sont pas de stock, délai de livraison plus long. PRIERE DE NOUS CONTACTER..",""),"")</f>
        <v/>
      </c>
      <c r="O20" s="478"/>
      <c r="P20" s="478"/>
      <c r="Q20" s="478"/>
      <c r="Z20" s="182"/>
      <c r="AA20" s="182"/>
      <c r="AB20" s="182"/>
      <c r="AC20" s="182"/>
      <c r="AD20" s="182"/>
      <c r="AE20" s="183"/>
      <c r="AF20" s="12"/>
      <c r="AG20" s="12"/>
      <c r="AH20" s="12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N20" s="19"/>
      <c r="BO20" s="19" t="s">
        <v>73</v>
      </c>
      <c r="BP20" s="12" t="s">
        <v>74</v>
      </c>
      <c r="BQ20" s="12" t="s">
        <v>75</v>
      </c>
      <c r="BR20" s="19"/>
      <c r="BS20" s="19"/>
      <c r="BT20" s="19"/>
      <c r="BU20" s="19"/>
      <c r="BV20" s="19"/>
      <c r="BW20" s="19"/>
      <c r="BX20" s="19"/>
      <c r="BY20" s="19"/>
      <c r="BZ20" s="19"/>
      <c r="CA20" s="19"/>
    </row>
    <row r="21" spans="1:79" s="9" customFormat="1" ht="15" customHeight="1">
      <c r="A21" s="179"/>
      <c r="B21" s="412"/>
      <c r="C21" s="62" t="str">
        <f>'Formulaire de commande 1'!C21</f>
        <v>pces</v>
      </c>
      <c r="D21" s="53" t="s">
        <v>77</v>
      </c>
      <c r="E21" s="62" t="str">
        <f>'Formulaire de commande 1'!$E$21</f>
        <v>type</v>
      </c>
      <c r="F21" s="62" t="s">
        <v>79</v>
      </c>
      <c r="G21" s="213" t="s">
        <v>210</v>
      </c>
      <c r="H21" s="413"/>
      <c r="I21" s="414"/>
      <c r="J21" s="62" t="str">
        <f>'Formulaire de commande 1'!M21</f>
        <v>dével. m</v>
      </c>
      <c r="K21" s="62" t="str">
        <f>'Formulaire de commande 1'!N21</f>
        <v>totale m</v>
      </c>
      <c r="L21" s="65" t="s">
        <v>88</v>
      </c>
      <c r="M21" s="2"/>
      <c r="N21" s="478"/>
      <c r="O21" s="478"/>
      <c r="P21" s="478"/>
      <c r="Q21" s="478"/>
      <c r="Z21" s="182"/>
      <c r="AA21" s="182"/>
      <c r="AB21" s="182"/>
      <c r="AC21" s="182"/>
      <c r="AD21" s="182"/>
      <c r="AE21" s="183"/>
      <c r="AF21" s="12"/>
      <c r="AG21" s="12"/>
      <c r="AH21" s="12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296" t="s">
        <v>90</v>
      </c>
      <c r="BH21" s="174" t="s">
        <v>91</v>
      </c>
      <c r="BI21" s="297" t="s">
        <v>92</v>
      </c>
      <c r="BJ21" s="19"/>
      <c r="BN21" s="19"/>
      <c r="BO21" s="12" t="s">
        <v>36</v>
      </c>
      <c r="BP21" s="12" t="s">
        <v>36</v>
      </c>
      <c r="BQ21" s="12" t="s">
        <v>36</v>
      </c>
      <c r="BR21" s="19"/>
      <c r="BS21" s="19"/>
      <c r="BT21" s="19"/>
      <c r="BU21" s="19"/>
      <c r="BV21" s="19"/>
      <c r="BW21" s="19"/>
      <c r="BX21" s="19"/>
      <c r="BY21" s="19"/>
      <c r="BZ21" s="19"/>
      <c r="CA21" s="19"/>
    </row>
    <row r="22" spans="1:79" s="9" customFormat="1" ht="45" customHeight="1">
      <c r="A22" s="179"/>
      <c r="B22" s="272"/>
      <c r="C22" s="273"/>
      <c r="D22" s="274"/>
      <c r="E22" s="275"/>
      <c r="F22" s="288">
        <f>IF(D22="",0,IF(OR(E22="HNL BLS-100",E22="HNL LCE-100",E22="HNL BLS-150",E22="HNL LCE-150",E22="HNL BLS-200",E22="HNL LCE-200",E22="SNL BLS-100",E22="SNL BLS-150",E22="SNL BLS-200"),BH22,0))</f>
        <v>0</v>
      </c>
      <c r="G22" s="459"/>
      <c r="H22" s="459"/>
      <c r="I22" s="459"/>
      <c r="J22" s="282"/>
      <c r="K22" s="214">
        <f>IF(AH22=0,"",J22*C22)</f>
        <v>0</v>
      </c>
      <c r="L22" s="215">
        <f>IF(AH22=0,"",PI()*D22^2/4*K22*7.85/1000)</f>
        <v>0</v>
      </c>
      <c r="M22" s="27"/>
      <c r="N22" s="7"/>
      <c r="O22" s="7"/>
      <c r="P22" s="7"/>
      <c r="Z22" s="182"/>
      <c r="AA22" s="182"/>
      <c r="AB22" s="182"/>
      <c r="AC22" s="182"/>
      <c r="AD22" s="182"/>
      <c r="AE22" s="183"/>
      <c r="AF22" s="37" t="str">
        <f t="shared" ref="AF22:AF31" si="1">IF(COUNTIF($V$201:$V$214,$D22)&gt;0,"Falsch","Wahr")</f>
        <v>Falsch</v>
      </c>
      <c r="AG22" s="37" t="str">
        <f>IF($B$17="1.4xxx","Wahr","Falsch")</f>
        <v>Falsch</v>
      </c>
      <c r="AH22" s="37">
        <f>IF(AND(AF22="Falsch",AG22="Falsch"),1,0)</f>
        <v>1</v>
      </c>
      <c r="AI22" s="19"/>
      <c r="AJ22" s="216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298">
        <f>IF(OR(E22="HNL BLS-100",E22="HNL BLS-150",E22="HNL BLS-200",E22="HNL LCE-100",E22="HNL LCE-150",E22="HNL LCE-200",E22="SNL BLS-100",E22="SNL BLS-150",E22="SNL BLS-200",E22="SNL LCE-100",E22="SNL LCE-150",E22="SNL LCE-200"),C22,0)</f>
        <v>0</v>
      </c>
      <c r="BH22" s="19">
        <f>ROUNDUP(IF(BI22=0,BG22,IF(OR(E22="HNL BLS-100",E22="HNL LCE-100",E22="SNL BLS-100"),BG22/12,IF(OR(E22="HNL BLS-150",E22="HNL LCE-150",E22="SNL BLS-150"),BG22/8,IF(OR(E22="HNL BLS-200",E22="HNL LCE-200",E22="SNL BLS-200"),BG22/6)))),0)</f>
        <v>0</v>
      </c>
      <c r="BI22" s="415">
        <f>IF(OR(J22="",J22=0),0,1)</f>
        <v>0</v>
      </c>
      <c r="BJ22" s="19"/>
      <c r="BN22" s="19"/>
      <c r="BO22" s="332">
        <f t="shared" ref="BO22:BO31" si="2">IF(OR(D22=25,D22=32,D22=40),1,0)</f>
        <v>0</v>
      </c>
      <c r="BP22" s="333">
        <f>IF($G$17="INOX",1,0)</f>
        <v>0</v>
      </c>
      <c r="BQ22" s="334">
        <f>IF(OR($B$17="Top12",$B$17="ACIGRIP 362",$B$17="ACIGRIP 462",$B$17="1.4xxx"),1,0)</f>
        <v>0</v>
      </c>
      <c r="BR22" s="19"/>
      <c r="BS22" s="19"/>
      <c r="BT22" s="19"/>
      <c r="BU22" s="19"/>
      <c r="BV22" s="19"/>
      <c r="BW22" s="19"/>
      <c r="BX22" s="19"/>
      <c r="BY22" s="19"/>
      <c r="BZ22" s="19"/>
      <c r="CA22" s="19"/>
    </row>
    <row r="23" spans="1:79" s="9" customFormat="1" ht="45" customHeight="1">
      <c r="A23" s="179"/>
      <c r="B23" s="272"/>
      <c r="C23" s="273"/>
      <c r="D23" s="274"/>
      <c r="E23" s="275"/>
      <c r="F23" s="288">
        <f t="shared" ref="F23:F31" si="3">IF(D23="",0,IF(OR(E23="HNL BLS-100",E23="HNL LCE-100",E23="HNL BLS-150",E23="HNL LCE-150",E23="HNL BLS-200",E23="HNL LCE-200",E23="SNL BLS-100",E23="SNL BLS-150",E23="SNL BLS-200"),BH23,0))</f>
        <v>0</v>
      </c>
      <c r="G23" s="459"/>
      <c r="H23" s="459"/>
      <c r="I23" s="459"/>
      <c r="J23" s="282"/>
      <c r="K23" s="214">
        <f t="shared" ref="K23:K31" si="4">IF(AH23=0,"",J23*C23)</f>
        <v>0</v>
      </c>
      <c r="L23" s="215">
        <f t="shared" ref="L23:L31" si="5">IF(AH23=0,"",PI()*D23^2/4*K23*7.85/1000)</f>
        <v>0</v>
      </c>
      <c r="M23" s="2"/>
      <c r="N23" s="7"/>
      <c r="O23" s="7"/>
      <c r="P23" s="7"/>
      <c r="Z23" s="182"/>
      <c r="AA23" s="182"/>
      <c r="AB23" s="182"/>
      <c r="AC23" s="182"/>
      <c r="AD23" s="182"/>
      <c r="AE23" s="183"/>
      <c r="AF23" s="37" t="str">
        <f t="shared" si="1"/>
        <v>Falsch</v>
      </c>
      <c r="AG23" s="37" t="str">
        <f t="shared" ref="AG23:AG31" si="6">IF($B$17="1.4xxx","Wahr","Falsch")</f>
        <v>Falsch</v>
      </c>
      <c r="AH23" s="37">
        <f t="shared" ref="AH23:AH31" si="7">IF(AND(AF23="Falsch",AG23="Falsch"),1,0)</f>
        <v>1</v>
      </c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298">
        <f t="shared" ref="BG23:BG31" si="8">IF(OR(E23="HNL BLS-100",E23="HNL BLS-150",E23="HNL BLS-200",E23="HNL LCE-100",E23="HNL LCE-150",E23="HNL LCE-200",E23="SNL BLS-100",E23="SNL BLS-150",E23="SNL BLS-200",E23="SNL LCE-100",E23="SNL LCE-150",E23="SNL LCE-200"),C23,0)</f>
        <v>0</v>
      </c>
      <c r="BH23" s="19">
        <f t="shared" ref="BH23:BH31" si="9">ROUNDUP(IF(BI23=0,BG23,IF(OR(E23="HNL BLS-100",E23="HNL LCE-100",E23="SNL BLS-100"),BG23/12,IF(OR(E23="HNL BLS-150",E23="HNL LCE-150",E23="SNL BLS-150"),BG23/8,IF(OR(E23="HNL BLS-200",E23="HNL LCE-200",E23="SNL BLS-200"),BG23/6)))),0)</f>
        <v>0</v>
      </c>
      <c r="BI23" s="415">
        <f t="shared" ref="BI23:BI31" si="10">IF(OR(J23="",J23=0),0,1)</f>
        <v>0</v>
      </c>
      <c r="BJ23" s="19"/>
      <c r="BN23" s="19"/>
      <c r="BO23" s="335">
        <f t="shared" si="2"/>
        <v>0</v>
      </c>
      <c r="BP23" s="112">
        <f t="shared" ref="BP23:BP31" si="11">IF($G$17="INOX",1,0)</f>
        <v>0</v>
      </c>
      <c r="BQ23" s="336">
        <f t="shared" ref="BQ23:BQ31" si="12">IF(OR($B$17="Top12",$B$17="ACIGRIP 362",$B$17="ACIGRIP 462",$B$17="1.4xxx"),1,0)</f>
        <v>0</v>
      </c>
      <c r="BR23" s="19"/>
      <c r="BS23" s="19"/>
      <c r="BT23" s="19"/>
      <c r="BU23" s="19"/>
      <c r="BV23" s="19"/>
      <c r="BW23" s="19"/>
      <c r="BX23" s="19"/>
      <c r="BY23" s="19"/>
      <c r="BZ23" s="19"/>
      <c r="CA23" s="19"/>
    </row>
    <row r="24" spans="1:79" s="9" customFormat="1" ht="45" customHeight="1">
      <c r="A24" s="179"/>
      <c r="B24" s="272"/>
      <c r="C24" s="273"/>
      <c r="D24" s="274"/>
      <c r="E24" s="275"/>
      <c r="F24" s="288">
        <f t="shared" si="3"/>
        <v>0</v>
      </c>
      <c r="G24" s="459"/>
      <c r="H24" s="459"/>
      <c r="I24" s="459"/>
      <c r="J24" s="282"/>
      <c r="K24" s="214">
        <f t="shared" si="4"/>
        <v>0</v>
      </c>
      <c r="L24" s="215">
        <f t="shared" si="5"/>
        <v>0</v>
      </c>
      <c r="M24" s="2"/>
      <c r="O24" s="7"/>
      <c r="P24" s="7"/>
      <c r="Z24" s="182"/>
      <c r="AA24" s="182"/>
      <c r="AB24" s="182"/>
      <c r="AC24" s="182"/>
      <c r="AD24" s="182"/>
      <c r="AE24" s="183"/>
      <c r="AF24" s="37" t="str">
        <f t="shared" si="1"/>
        <v>Falsch</v>
      </c>
      <c r="AG24" s="37" t="str">
        <f t="shared" si="6"/>
        <v>Falsch</v>
      </c>
      <c r="AH24" s="37">
        <f t="shared" si="7"/>
        <v>1</v>
      </c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298">
        <f t="shared" si="8"/>
        <v>0</v>
      </c>
      <c r="BH24" s="19">
        <f t="shared" si="9"/>
        <v>0</v>
      </c>
      <c r="BI24" s="415">
        <f t="shared" si="10"/>
        <v>0</v>
      </c>
      <c r="BJ24" s="19"/>
      <c r="BN24" s="19"/>
      <c r="BO24" s="335">
        <f t="shared" si="2"/>
        <v>0</v>
      </c>
      <c r="BP24" s="112">
        <f t="shared" si="11"/>
        <v>0</v>
      </c>
      <c r="BQ24" s="336">
        <f t="shared" si="12"/>
        <v>0</v>
      </c>
      <c r="BR24" s="19"/>
      <c r="BS24" s="19"/>
      <c r="BT24" s="19"/>
      <c r="BU24" s="19"/>
      <c r="BV24" s="19"/>
      <c r="BW24" s="19"/>
      <c r="BX24" s="19"/>
      <c r="BY24" s="19"/>
      <c r="BZ24" s="19"/>
      <c r="CA24" s="19"/>
    </row>
    <row r="25" spans="1:79" s="9" customFormat="1" ht="45" customHeight="1">
      <c r="A25" s="179"/>
      <c r="B25" s="272"/>
      <c r="C25" s="273"/>
      <c r="D25" s="274"/>
      <c r="E25" s="275"/>
      <c r="F25" s="288">
        <f t="shared" si="3"/>
        <v>0</v>
      </c>
      <c r="G25" s="459"/>
      <c r="H25" s="459"/>
      <c r="I25" s="459"/>
      <c r="J25" s="282"/>
      <c r="K25" s="214">
        <f t="shared" si="4"/>
        <v>0</v>
      </c>
      <c r="L25" s="215">
        <f t="shared" si="5"/>
        <v>0</v>
      </c>
      <c r="M25" s="2"/>
      <c r="O25" s="7"/>
      <c r="P25" s="7"/>
      <c r="Z25" s="182"/>
      <c r="AA25" s="182"/>
      <c r="AB25" s="182"/>
      <c r="AC25" s="182"/>
      <c r="AD25" s="182"/>
      <c r="AE25" s="183"/>
      <c r="AF25" s="37" t="str">
        <f t="shared" si="1"/>
        <v>Falsch</v>
      </c>
      <c r="AG25" s="37" t="str">
        <f t="shared" si="6"/>
        <v>Falsch</v>
      </c>
      <c r="AH25" s="37">
        <f t="shared" si="7"/>
        <v>1</v>
      </c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298">
        <f t="shared" si="8"/>
        <v>0</v>
      </c>
      <c r="BH25" s="19">
        <f t="shared" si="9"/>
        <v>0</v>
      </c>
      <c r="BI25" s="415">
        <f t="shared" si="10"/>
        <v>0</v>
      </c>
      <c r="BJ25" s="19"/>
      <c r="BN25" s="19"/>
      <c r="BO25" s="335">
        <f t="shared" si="2"/>
        <v>0</v>
      </c>
      <c r="BP25" s="112">
        <f t="shared" si="11"/>
        <v>0</v>
      </c>
      <c r="BQ25" s="336">
        <f t="shared" si="12"/>
        <v>0</v>
      </c>
      <c r="BR25" s="19"/>
      <c r="BS25" s="19"/>
      <c r="BT25" s="19"/>
      <c r="BU25" s="19"/>
      <c r="BV25" s="19"/>
      <c r="BW25" s="19"/>
      <c r="BX25" s="19"/>
      <c r="BY25" s="19"/>
      <c r="BZ25" s="19"/>
      <c r="CA25" s="19"/>
    </row>
    <row r="26" spans="1:79" s="9" customFormat="1" ht="45" customHeight="1">
      <c r="A26" s="179"/>
      <c r="B26" s="272"/>
      <c r="C26" s="273"/>
      <c r="D26" s="274"/>
      <c r="E26" s="275"/>
      <c r="F26" s="288">
        <f t="shared" si="3"/>
        <v>0</v>
      </c>
      <c r="G26" s="459"/>
      <c r="H26" s="459"/>
      <c r="I26" s="459"/>
      <c r="J26" s="282"/>
      <c r="K26" s="214">
        <f t="shared" si="4"/>
        <v>0</v>
      </c>
      <c r="L26" s="215">
        <f t="shared" si="5"/>
        <v>0</v>
      </c>
      <c r="M26" s="2"/>
      <c r="N26" s="217"/>
      <c r="O26" s="7"/>
      <c r="P26" s="7"/>
      <c r="X26" s="218"/>
      <c r="AA26" s="182"/>
      <c r="AB26" s="182"/>
      <c r="AC26" s="182"/>
      <c r="AD26" s="182"/>
      <c r="AE26" s="183"/>
      <c r="AF26" s="37" t="str">
        <f t="shared" si="1"/>
        <v>Falsch</v>
      </c>
      <c r="AG26" s="37" t="str">
        <f t="shared" si="6"/>
        <v>Falsch</v>
      </c>
      <c r="AH26" s="37">
        <f t="shared" si="7"/>
        <v>1</v>
      </c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298">
        <f t="shared" si="8"/>
        <v>0</v>
      </c>
      <c r="BH26" s="19">
        <f t="shared" si="9"/>
        <v>0</v>
      </c>
      <c r="BI26" s="415">
        <f t="shared" si="10"/>
        <v>0</v>
      </c>
      <c r="BJ26" s="19"/>
      <c r="BN26" s="19"/>
      <c r="BO26" s="335">
        <f t="shared" si="2"/>
        <v>0</v>
      </c>
      <c r="BP26" s="112">
        <f t="shared" si="11"/>
        <v>0</v>
      </c>
      <c r="BQ26" s="336">
        <f t="shared" si="12"/>
        <v>0</v>
      </c>
      <c r="BR26" s="19"/>
      <c r="BS26" s="19"/>
      <c r="BT26" s="19"/>
      <c r="BU26" s="19"/>
      <c r="BV26" s="19"/>
      <c r="BW26" s="19"/>
      <c r="BX26" s="19"/>
      <c r="BY26" s="19"/>
      <c r="BZ26" s="19"/>
      <c r="CA26" s="19"/>
    </row>
    <row r="27" spans="1:79" s="9" customFormat="1" ht="45" customHeight="1">
      <c r="A27" s="179"/>
      <c r="B27" s="272"/>
      <c r="C27" s="273"/>
      <c r="D27" s="274"/>
      <c r="E27" s="275"/>
      <c r="F27" s="288">
        <f t="shared" si="3"/>
        <v>0</v>
      </c>
      <c r="G27" s="459"/>
      <c r="H27" s="459"/>
      <c r="I27" s="459"/>
      <c r="J27" s="282"/>
      <c r="K27" s="214">
        <f t="shared" si="4"/>
        <v>0</v>
      </c>
      <c r="L27" s="215">
        <f t="shared" si="5"/>
        <v>0</v>
      </c>
      <c r="M27" s="2"/>
      <c r="N27" s="460" t="s">
        <v>211</v>
      </c>
      <c r="O27" s="461"/>
      <c r="P27" s="461"/>
      <c r="Q27" s="461"/>
      <c r="R27" s="461"/>
      <c r="S27" s="461"/>
      <c r="AA27" s="182"/>
      <c r="AB27" s="182"/>
      <c r="AC27" s="182"/>
      <c r="AD27" s="182"/>
      <c r="AE27" s="183"/>
      <c r="AF27" s="37" t="str">
        <f t="shared" si="1"/>
        <v>Falsch</v>
      </c>
      <c r="AG27" s="37" t="str">
        <f t="shared" si="6"/>
        <v>Falsch</v>
      </c>
      <c r="AH27" s="37">
        <f t="shared" si="7"/>
        <v>1</v>
      </c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298">
        <f t="shared" si="8"/>
        <v>0</v>
      </c>
      <c r="BH27" s="19">
        <f t="shared" si="9"/>
        <v>0</v>
      </c>
      <c r="BI27" s="415">
        <f t="shared" si="10"/>
        <v>0</v>
      </c>
      <c r="BJ27" s="19"/>
      <c r="BN27" s="19"/>
      <c r="BO27" s="335">
        <f t="shared" si="2"/>
        <v>0</v>
      </c>
      <c r="BP27" s="112">
        <f t="shared" si="11"/>
        <v>0</v>
      </c>
      <c r="BQ27" s="336">
        <f t="shared" si="12"/>
        <v>0</v>
      </c>
      <c r="BR27" s="19"/>
      <c r="BS27" s="19"/>
      <c r="BT27" s="19"/>
      <c r="BU27" s="19"/>
      <c r="BV27" s="19"/>
      <c r="BW27" s="19"/>
      <c r="BX27" s="19"/>
      <c r="BY27" s="19"/>
      <c r="BZ27" s="19"/>
      <c r="CA27" s="19"/>
    </row>
    <row r="28" spans="1:79" s="9" customFormat="1" ht="45" customHeight="1">
      <c r="A28" s="179"/>
      <c r="B28" s="272"/>
      <c r="C28" s="273"/>
      <c r="D28" s="274"/>
      <c r="E28" s="275"/>
      <c r="F28" s="288">
        <f t="shared" si="3"/>
        <v>0</v>
      </c>
      <c r="G28" s="459"/>
      <c r="H28" s="459"/>
      <c r="I28" s="459"/>
      <c r="J28" s="282"/>
      <c r="K28" s="214">
        <f t="shared" si="4"/>
        <v>0</v>
      </c>
      <c r="L28" s="215">
        <f t="shared" si="5"/>
        <v>0</v>
      </c>
      <c r="M28" s="2"/>
      <c r="N28" s="458" t="s">
        <v>212</v>
      </c>
      <c r="O28" s="458"/>
      <c r="P28" s="458"/>
      <c r="Q28" s="458"/>
      <c r="R28" s="458"/>
      <c r="S28" s="458"/>
      <c r="T28" s="458"/>
      <c r="X28" s="218"/>
      <c r="AA28" s="182"/>
      <c r="AB28" s="182"/>
      <c r="AC28" s="182"/>
      <c r="AD28" s="182"/>
      <c r="AE28" s="183"/>
      <c r="AF28" s="37" t="str">
        <f t="shared" si="1"/>
        <v>Falsch</v>
      </c>
      <c r="AG28" s="37" t="str">
        <f t="shared" si="6"/>
        <v>Falsch</v>
      </c>
      <c r="AH28" s="37">
        <f t="shared" si="7"/>
        <v>1</v>
      </c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298">
        <f t="shared" si="8"/>
        <v>0</v>
      </c>
      <c r="BH28" s="19">
        <f t="shared" si="9"/>
        <v>0</v>
      </c>
      <c r="BI28" s="415">
        <f t="shared" si="10"/>
        <v>0</v>
      </c>
      <c r="BJ28" s="19"/>
      <c r="BN28" s="19"/>
      <c r="BO28" s="335">
        <f t="shared" si="2"/>
        <v>0</v>
      </c>
      <c r="BP28" s="112">
        <f t="shared" si="11"/>
        <v>0</v>
      </c>
      <c r="BQ28" s="336">
        <f t="shared" si="12"/>
        <v>0</v>
      </c>
      <c r="BR28" s="19"/>
      <c r="BS28" s="19"/>
      <c r="BT28" s="19"/>
      <c r="BU28" s="19"/>
      <c r="BV28" s="19"/>
      <c r="BW28" s="19"/>
      <c r="BX28" s="19"/>
      <c r="BY28" s="19"/>
      <c r="BZ28" s="19"/>
      <c r="CA28" s="19"/>
    </row>
    <row r="29" spans="1:79" s="9" customFormat="1" ht="45" customHeight="1">
      <c r="A29" s="179"/>
      <c r="B29" s="272"/>
      <c r="C29" s="273"/>
      <c r="D29" s="274"/>
      <c r="E29" s="275"/>
      <c r="F29" s="288">
        <f t="shared" si="3"/>
        <v>0</v>
      </c>
      <c r="G29" s="459"/>
      <c r="H29" s="459"/>
      <c r="I29" s="459"/>
      <c r="J29" s="282"/>
      <c r="K29" s="214">
        <f t="shared" si="4"/>
        <v>0</v>
      </c>
      <c r="L29" s="215">
        <f t="shared" si="5"/>
        <v>0</v>
      </c>
      <c r="M29" s="2"/>
      <c r="N29" s="7"/>
      <c r="O29" s="7"/>
      <c r="P29" s="7"/>
      <c r="AA29" s="182"/>
      <c r="AB29" s="182"/>
      <c r="AC29" s="182"/>
      <c r="AD29" s="182"/>
      <c r="AE29" s="183"/>
      <c r="AF29" s="37" t="str">
        <f t="shared" si="1"/>
        <v>Falsch</v>
      </c>
      <c r="AG29" s="37" t="str">
        <f t="shared" si="6"/>
        <v>Falsch</v>
      </c>
      <c r="AH29" s="37">
        <f t="shared" si="7"/>
        <v>1</v>
      </c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298">
        <f t="shared" si="8"/>
        <v>0</v>
      </c>
      <c r="BH29" s="19">
        <f t="shared" si="9"/>
        <v>0</v>
      </c>
      <c r="BI29" s="415">
        <f t="shared" si="10"/>
        <v>0</v>
      </c>
      <c r="BJ29" s="19"/>
      <c r="BN29" s="19"/>
      <c r="BO29" s="335">
        <f t="shared" si="2"/>
        <v>0</v>
      </c>
      <c r="BP29" s="112">
        <f t="shared" si="11"/>
        <v>0</v>
      </c>
      <c r="BQ29" s="336">
        <f t="shared" si="12"/>
        <v>0</v>
      </c>
      <c r="BR29" s="19"/>
      <c r="BS29" s="19"/>
      <c r="BT29" s="19"/>
      <c r="BU29" s="19"/>
      <c r="BV29" s="19"/>
      <c r="BW29" s="19"/>
      <c r="BX29" s="19"/>
      <c r="BY29" s="19"/>
      <c r="BZ29" s="19"/>
      <c r="CA29" s="19"/>
    </row>
    <row r="30" spans="1:79" s="9" customFormat="1" ht="45" customHeight="1">
      <c r="A30" s="179"/>
      <c r="B30" s="272"/>
      <c r="C30" s="273"/>
      <c r="D30" s="274"/>
      <c r="E30" s="275"/>
      <c r="F30" s="288">
        <f t="shared" si="3"/>
        <v>0</v>
      </c>
      <c r="G30" s="459"/>
      <c r="H30" s="459"/>
      <c r="I30" s="459"/>
      <c r="J30" s="282"/>
      <c r="K30" s="214">
        <f t="shared" si="4"/>
        <v>0</v>
      </c>
      <c r="L30" s="215">
        <f t="shared" si="5"/>
        <v>0</v>
      </c>
      <c r="M30" s="2"/>
      <c r="N30" s="229" t="s">
        <v>213</v>
      </c>
      <c r="O30" s="7"/>
      <c r="P30" s="7"/>
      <c r="Z30" s="182"/>
      <c r="AA30" s="182"/>
      <c r="AB30" s="182"/>
      <c r="AC30" s="182"/>
      <c r="AD30" s="182"/>
      <c r="AE30" s="183"/>
      <c r="AF30" s="37" t="str">
        <f t="shared" si="1"/>
        <v>Falsch</v>
      </c>
      <c r="AG30" s="37" t="str">
        <f t="shared" si="6"/>
        <v>Falsch</v>
      </c>
      <c r="AH30" s="37">
        <f t="shared" si="7"/>
        <v>1</v>
      </c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298">
        <f t="shared" si="8"/>
        <v>0</v>
      </c>
      <c r="BH30" s="19">
        <f t="shared" si="9"/>
        <v>0</v>
      </c>
      <c r="BI30" s="415">
        <f t="shared" si="10"/>
        <v>0</v>
      </c>
      <c r="BJ30" s="19"/>
      <c r="BN30" s="19"/>
      <c r="BO30" s="335">
        <f t="shared" si="2"/>
        <v>0</v>
      </c>
      <c r="BP30" s="112">
        <f t="shared" si="11"/>
        <v>0</v>
      </c>
      <c r="BQ30" s="336">
        <f t="shared" si="12"/>
        <v>0</v>
      </c>
      <c r="BR30" s="19"/>
      <c r="BS30" s="19"/>
      <c r="BT30" s="19"/>
      <c r="BU30" s="19"/>
      <c r="BV30" s="19"/>
      <c r="BW30" s="19"/>
      <c r="BX30" s="19"/>
      <c r="BY30" s="19"/>
      <c r="BZ30" s="19"/>
      <c r="CA30" s="19"/>
    </row>
    <row r="31" spans="1:79" s="9" customFormat="1" ht="45" customHeight="1">
      <c r="A31" s="179"/>
      <c r="B31" s="283"/>
      <c r="C31" s="284"/>
      <c r="D31" s="274"/>
      <c r="E31" s="285"/>
      <c r="F31" s="288">
        <f t="shared" si="3"/>
        <v>0</v>
      </c>
      <c r="G31" s="474"/>
      <c r="H31" s="474"/>
      <c r="I31" s="474"/>
      <c r="J31" s="286"/>
      <c r="K31" s="214">
        <f t="shared" si="4"/>
        <v>0</v>
      </c>
      <c r="L31" s="215">
        <f t="shared" si="5"/>
        <v>0</v>
      </c>
      <c r="M31" s="2"/>
      <c r="O31" s="2"/>
      <c r="P31" s="2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12"/>
      <c r="AF31" s="37" t="str">
        <f t="shared" si="1"/>
        <v>Falsch</v>
      </c>
      <c r="AG31" s="37" t="str">
        <f t="shared" si="6"/>
        <v>Falsch</v>
      </c>
      <c r="AH31" s="37">
        <f t="shared" si="7"/>
        <v>1</v>
      </c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416">
        <f t="shared" si="8"/>
        <v>0</v>
      </c>
      <c r="BH31" s="338">
        <f t="shared" si="9"/>
        <v>0</v>
      </c>
      <c r="BI31" s="417">
        <f t="shared" si="10"/>
        <v>0</v>
      </c>
      <c r="BJ31" s="19"/>
      <c r="BN31" s="19"/>
      <c r="BO31" s="395">
        <f t="shared" si="2"/>
        <v>0</v>
      </c>
      <c r="BP31" s="394">
        <f t="shared" si="11"/>
        <v>0</v>
      </c>
      <c r="BQ31" s="337">
        <f t="shared" si="12"/>
        <v>0</v>
      </c>
      <c r="BR31" s="19"/>
      <c r="BS31" s="19"/>
      <c r="BT31" s="19"/>
      <c r="BU31" s="19"/>
      <c r="BV31" s="19"/>
      <c r="BW31" s="19"/>
      <c r="BX31" s="19"/>
      <c r="BY31" s="19"/>
      <c r="BZ31" s="19"/>
      <c r="CA31" s="19"/>
    </row>
    <row r="32" spans="1:79" s="9" customFormat="1" ht="18" customHeight="1">
      <c r="A32" s="179"/>
      <c r="B32" s="179"/>
      <c r="C32" s="46"/>
      <c r="D32" s="46"/>
      <c r="E32" s="339" t="s">
        <v>214</v>
      </c>
      <c r="F32" s="454">
        <f>SUM(F22:F31)</f>
        <v>0</v>
      </c>
      <c r="G32" s="454"/>
      <c r="H32" s="46"/>
      <c r="I32" s="46"/>
      <c r="J32" s="219" t="s">
        <v>215</v>
      </c>
      <c r="K32" s="220">
        <f>SUM(K22:K31)</f>
        <v>0</v>
      </c>
      <c r="L32" s="221">
        <f>SUM(L22:L31)</f>
        <v>0</v>
      </c>
      <c r="M32" s="2"/>
      <c r="O32" s="2"/>
      <c r="P32" s="2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12"/>
      <c r="AF32" s="12"/>
      <c r="AG32" s="12"/>
      <c r="AH32" s="12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>
        <f>SUM(BH22:BH31)</f>
        <v>0</v>
      </c>
      <c r="BI32" s="19"/>
      <c r="BJ32" s="19"/>
      <c r="BN32" s="19"/>
      <c r="BO32" s="112">
        <f>IF(SUM(BO22:BO31)&gt;=1,1,0)</f>
        <v>0</v>
      </c>
      <c r="BP32" s="112">
        <f t="shared" ref="BP32:BQ32" si="13">IF(SUM(BP22:BP31)&gt;=1,1,0)</f>
        <v>0</v>
      </c>
      <c r="BQ32" s="112">
        <f t="shared" si="13"/>
        <v>0</v>
      </c>
      <c r="BR32" s="19"/>
      <c r="BS32" s="19"/>
      <c r="BT32" s="19"/>
      <c r="BU32" s="19"/>
      <c r="BV32" s="19"/>
      <c r="BW32" s="19"/>
      <c r="BX32" s="19"/>
      <c r="BY32" s="19"/>
      <c r="BZ32" s="19"/>
      <c r="CA32" s="19"/>
    </row>
    <row r="33" spans="1:79" s="9" customFormat="1" ht="18" customHeight="1">
      <c r="A33" s="179"/>
      <c r="B33" s="207" t="s">
        <v>21</v>
      </c>
      <c r="C33" s="198"/>
      <c r="D33" s="198"/>
      <c r="E33" s="198"/>
      <c r="F33" s="198"/>
      <c r="G33" s="198"/>
      <c r="H33" s="198"/>
      <c r="I33" s="46"/>
      <c r="J33" s="46"/>
      <c r="K33" s="222"/>
      <c r="L33" s="46"/>
      <c r="M33" s="2"/>
      <c r="O33" s="2"/>
      <c r="P3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12"/>
      <c r="AF33" s="12"/>
      <c r="AG33" s="12"/>
      <c r="AH33" s="12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</row>
    <row r="34" spans="1:79" s="9" customFormat="1" ht="18" customHeight="1">
      <c r="A34" s="179"/>
      <c r="B34" s="475"/>
      <c r="C34" s="476"/>
      <c r="D34" s="476"/>
      <c r="E34" s="476"/>
      <c r="F34" s="476"/>
      <c r="G34" s="477"/>
      <c r="H34" s="198"/>
      <c r="I34" s="198"/>
      <c r="J34" s="207"/>
      <c r="K34" s="46"/>
      <c r="L34" s="46"/>
      <c r="M34" s="2"/>
      <c r="O34" s="2"/>
      <c r="P34" s="2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12"/>
      <c r="AF34" s="12"/>
      <c r="AG34" s="12"/>
      <c r="AH34" s="12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</row>
    <row r="35" spans="1:79" s="9" customFormat="1" ht="20.100000000000001" customHeight="1">
      <c r="A35" s="179"/>
      <c r="B35" s="455"/>
      <c r="C35" s="456"/>
      <c r="D35" s="456"/>
      <c r="E35" s="456"/>
      <c r="F35" s="456"/>
      <c r="G35" s="457"/>
      <c r="H35" s="47"/>
      <c r="I35" s="47"/>
      <c r="J35" s="207"/>
      <c r="K35" s="223"/>
      <c r="L35" s="223"/>
      <c r="M35" s="2"/>
      <c r="O35" s="2"/>
      <c r="P35" s="2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12"/>
      <c r="AF35" s="12"/>
      <c r="AG35" s="12"/>
      <c r="AH35" s="12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</row>
    <row r="36" spans="1:79" s="9" customFormat="1" ht="20.100000000000001" customHeight="1">
      <c r="A36" s="179"/>
      <c r="B36" s="455"/>
      <c r="C36" s="456"/>
      <c r="D36" s="456"/>
      <c r="E36" s="456"/>
      <c r="F36" s="456"/>
      <c r="G36" s="457"/>
      <c r="H36" s="47"/>
      <c r="I36" s="47"/>
      <c r="J36" s="179"/>
      <c r="K36" s="198"/>
      <c r="L36" s="198"/>
      <c r="M36" s="2"/>
      <c r="O36" s="2"/>
      <c r="P36" s="2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12"/>
      <c r="AF36" s="12"/>
      <c r="AG36" s="12"/>
      <c r="AH36" s="12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</row>
    <row r="37" spans="1:79" s="9" customFormat="1" ht="20.100000000000001" customHeight="1">
      <c r="A37" s="179"/>
      <c r="B37" s="455"/>
      <c r="C37" s="456"/>
      <c r="D37" s="456"/>
      <c r="E37" s="456"/>
      <c r="F37" s="456"/>
      <c r="G37" s="457"/>
      <c r="H37" s="47"/>
      <c r="I37" s="47"/>
      <c r="J37" s="224"/>
      <c r="K37" s="46"/>
      <c r="L37" s="46"/>
      <c r="M37" s="2"/>
      <c r="O37" s="2"/>
      <c r="P37" s="2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12"/>
      <c r="AF37" s="12"/>
      <c r="AG37" s="12"/>
      <c r="AH37" s="12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</row>
    <row r="38" spans="1:79" s="9" customFormat="1" ht="20.100000000000001" customHeight="1">
      <c r="A38" s="179"/>
      <c r="B38" s="455"/>
      <c r="C38" s="456"/>
      <c r="D38" s="456"/>
      <c r="E38" s="456"/>
      <c r="F38" s="456"/>
      <c r="G38" s="457"/>
      <c r="H38" s="47"/>
      <c r="I38" s="47"/>
      <c r="J38" s="179"/>
      <c r="K38" s="179"/>
      <c r="L38" s="179"/>
      <c r="M38" s="2"/>
      <c r="N38" s="3"/>
      <c r="O38" s="2"/>
      <c r="P38" s="2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12"/>
      <c r="AF38" s="12"/>
      <c r="AG38" s="12"/>
      <c r="AH38" s="12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</row>
    <row r="39" spans="1:79" ht="20.100000000000001" customHeight="1">
      <c r="A39" s="46"/>
      <c r="B39" s="455"/>
      <c r="C39" s="456"/>
      <c r="D39" s="456"/>
      <c r="E39" s="456"/>
      <c r="F39" s="456"/>
      <c r="G39" s="457"/>
      <c r="H39" s="46"/>
      <c r="I39" s="46"/>
      <c r="J39" s="46"/>
      <c r="K39" s="47"/>
      <c r="L39" s="46"/>
      <c r="M39" s="2"/>
      <c r="N39" s="2"/>
      <c r="O39" s="2"/>
      <c r="P39" s="2"/>
      <c r="Q39" s="3"/>
      <c r="R39" s="3"/>
      <c r="S39" s="3"/>
      <c r="T39" s="3"/>
      <c r="U39" s="9"/>
      <c r="V39" s="9"/>
      <c r="W39" s="9"/>
      <c r="X39" s="9"/>
      <c r="Y39" s="9"/>
      <c r="Z39" s="3"/>
      <c r="AA39" s="3"/>
      <c r="AB39" s="3"/>
      <c r="AC39" s="3"/>
      <c r="AD39" s="3"/>
      <c r="AE39" s="12"/>
      <c r="AF39" s="12"/>
      <c r="AG39" s="12"/>
      <c r="AH39" s="12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</row>
    <row r="40" spans="1:79" ht="20.100000000000001" customHeight="1">
      <c r="A40" s="46"/>
      <c r="B40" s="455"/>
      <c r="C40" s="456"/>
      <c r="D40" s="456"/>
      <c r="E40" s="456"/>
      <c r="F40" s="456"/>
      <c r="G40" s="457"/>
      <c r="H40" s="46"/>
      <c r="I40" s="47"/>
      <c r="J40" s="224"/>
      <c r="K40" s="47"/>
      <c r="L40" s="46"/>
      <c r="M40" s="2"/>
      <c r="N40" s="2"/>
      <c r="O40" s="2"/>
      <c r="P40" s="2"/>
      <c r="Q40" s="3"/>
      <c r="R40" s="3"/>
      <c r="S40" s="3"/>
      <c r="T40" s="3"/>
      <c r="U40" s="9"/>
      <c r="V40" s="9"/>
      <c r="W40" s="9"/>
      <c r="X40" s="9"/>
      <c r="Y40" s="9"/>
      <c r="Z40" s="3"/>
      <c r="AA40" s="3"/>
      <c r="AB40" s="3"/>
      <c r="AC40" s="3"/>
      <c r="AD40" s="3"/>
      <c r="AE40" s="12"/>
      <c r="AF40" s="12"/>
      <c r="AG40" s="12"/>
      <c r="AH40" s="12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</row>
    <row r="41" spans="1:79" ht="20.100000000000001" customHeight="1">
      <c r="A41" s="46"/>
      <c r="B41" s="463"/>
      <c r="C41" s="464"/>
      <c r="D41" s="464"/>
      <c r="E41" s="464"/>
      <c r="F41" s="464"/>
      <c r="G41" s="465"/>
      <c r="H41" s="46"/>
      <c r="I41" s="46"/>
      <c r="J41" s="46"/>
      <c r="K41" s="46"/>
      <c r="L41" s="46"/>
      <c r="M41" s="2"/>
      <c r="N41" s="15"/>
      <c r="O41" s="2"/>
      <c r="P41" s="2"/>
      <c r="Q41" s="3"/>
      <c r="R41" s="3"/>
      <c r="S41" s="3"/>
      <c r="T41" s="3"/>
      <c r="U41" s="9"/>
      <c r="V41" s="9"/>
      <c r="W41" s="9"/>
      <c r="X41" s="9"/>
      <c r="Y41" s="9"/>
      <c r="Z41" s="3"/>
      <c r="AA41" s="3"/>
      <c r="AB41" s="3"/>
      <c r="AC41" s="3"/>
      <c r="AD41" s="3"/>
      <c r="AE41" s="12"/>
      <c r="AF41" s="12"/>
      <c r="AG41" s="12"/>
      <c r="AH41" s="12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</row>
    <row r="42" spans="1:79" ht="33" customHeight="1">
      <c r="A42" s="46"/>
      <c r="B42" s="46"/>
      <c r="C42" s="46"/>
      <c r="D42" s="46"/>
      <c r="E42" s="46"/>
      <c r="F42" s="46"/>
      <c r="G42" s="225"/>
      <c r="H42" s="46"/>
      <c r="I42" s="46"/>
      <c r="J42" s="46"/>
      <c r="K42" s="46"/>
      <c r="L42" s="46"/>
      <c r="M42" s="2"/>
      <c r="N42" s="7"/>
      <c r="O42" s="2"/>
      <c r="P42" s="2"/>
      <c r="Q42" s="3"/>
      <c r="R42" s="3"/>
      <c r="S42" s="3"/>
      <c r="T42" s="3"/>
      <c r="U42" s="9"/>
      <c r="V42" s="9"/>
      <c r="W42" s="9"/>
      <c r="X42" s="9"/>
      <c r="Y42" s="9"/>
      <c r="Z42" s="3"/>
      <c r="AA42" s="3"/>
      <c r="AB42" s="3"/>
      <c r="AC42" s="3"/>
      <c r="AD42" s="3"/>
      <c r="AE42" s="12"/>
      <c r="AF42" s="12"/>
      <c r="AG42" s="12"/>
      <c r="AH42" s="12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</row>
    <row r="43" spans="1:79">
      <c r="A43" s="46"/>
      <c r="B43" s="46"/>
      <c r="C43" s="46"/>
      <c r="D43" s="46"/>
      <c r="E43" s="46"/>
      <c r="F43" s="46"/>
      <c r="G43" s="225"/>
      <c r="H43" s="46"/>
      <c r="I43" s="46"/>
      <c r="J43" s="46"/>
      <c r="K43" s="46"/>
      <c r="L43" s="46"/>
      <c r="M43" s="2"/>
      <c r="N43" s="7"/>
      <c r="O43" s="2"/>
      <c r="P43" s="2"/>
      <c r="Q43" s="3"/>
      <c r="R43" s="3"/>
      <c r="S43" s="3"/>
      <c r="T43" s="3"/>
      <c r="U43" s="9"/>
      <c r="V43" s="9"/>
      <c r="W43" s="9"/>
      <c r="X43" s="9"/>
      <c r="Y43" s="9"/>
      <c r="Z43" s="3"/>
      <c r="AA43" s="3"/>
      <c r="AB43" s="3"/>
      <c r="AC43" s="3"/>
      <c r="AD43" s="3"/>
      <c r="AE43" s="12"/>
      <c r="AF43" s="12"/>
      <c r="AG43" s="12"/>
      <c r="AH43" s="12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</row>
    <row r="44" spans="1:79" ht="21.75" customHeight="1">
      <c r="A44" s="46"/>
      <c r="B44" s="46"/>
      <c r="C44" s="46"/>
      <c r="D44" s="46"/>
      <c r="E44" s="46"/>
      <c r="F44" s="46"/>
      <c r="G44" s="483" t="str">
        <f>'Formulaire de commande 1'!O41</f>
        <v>Version 09.2025/gg</v>
      </c>
      <c r="H44" s="184"/>
      <c r="I44" s="226"/>
      <c r="J44" s="227"/>
      <c r="K44" s="46"/>
      <c r="L44" s="46"/>
      <c r="M44" s="2"/>
      <c r="N44" s="7"/>
      <c r="O44" s="7"/>
      <c r="P44" s="7"/>
      <c r="Q44" s="3"/>
      <c r="R44" s="3"/>
      <c r="S44" s="3"/>
      <c r="T44" s="3"/>
      <c r="U44" s="9"/>
      <c r="V44" s="9"/>
      <c r="W44" s="9"/>
      <c r="X44" s="9"/>
      <c r="Y44" s="9"/>
      <c r="Z44" s="3"/>
      <c r="AA44" s="3"/>
      <c r="AB44" s="3"/>
      <c r="AC44" s="3"/>
      <c r="AD44" s="3"/>
      <c r="AE44" s="12"/>
      <c r="AF44" s="12"/>
      <c r="AG44" s="12"/>
      <c r="AH44" s="12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</row>
    <row r="45" spans="1:79" ht="15.75">
      <c r="A45" s="7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7"/>
      <c r="O45" s="2"/>
      <c r="P45" s="291"/>
      <c r="Q45" s="3"/>
      <c r="R45" s="3"/>
      <c r="S45" s="3"/>
      <c r="T45" s="3"/>
      <c r="U45" s="9"/>
      <c r="V45" s="9"/>
      <c r="W45" s="9"/>
      <c r="X45" s="9"/>
      <c r="Y45" s="9"/>
      <c r="Z45" s="3"/>
      <c r="AA45" s="3"/>
      <c r="AB45" s="3"/>
      <c r="AC45" s="3"/>
      <c r="AD45" s="3"/>
      <c r="AE45" s="12"/>
      <c r="AF45" s="12"/>
      <c r="AG45" s="12"/>
      <c r="AH45" s="12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</row>
    <row r="46" spans="1:79" ht="15.75">
      <c r="A46" s="7"/>
      <c r="B46" s="228" t="str">
        <f>'Formulaire de commande 1'!B44</f>
        <v>Exemples :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29" t="s">
        <v>216</v>
      </c>
      <c r="O46" s="2"/>
      <c r="Q46" s="3"/>
      <c r="T46" s="344" t="s">
        <v>217</v>
      </c>
      <c r="U46" s="9"/>
      <c r="V46" s="9"/>
      <c r="W46" s="9"/>
      <c r="X46" s="9"/>
      <c r="Y46" s="9"/>
      <c r="Z46" s="3"/>
      <c r="AA46" s="3"/>
      <c r="AB46" s="3"/>
      <c r="AC46" s="3"/>
      <c r="AD46" s="3"/>
      <c r="AE46" s="12"/>
      <c r="AF46" s="12"/>
      <c r="AG46" s="12"/>
      <c r="AH46" s="12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</row>
    <row r="47" spans="1:79" ht="15" customHeight="1">
      <c r="A47" s="7"/>
      <c r="B47" s="230" t="s">
        <v>56</v>
      </c>
      <c r="C47" s="231" t="s">
        <v>57</v>
      </c>
      <c r="D47" s="231" t="s">
        <v>58</v>
      </c>
      <c r="E47" s="231" t="s">
        <v>59</v>
      </c>
      <c r="F47" s="231" t="s">
        <v>57</v>
      </c>
      <c r="G47" s="466" t="s">
        <v>209</v>
      </c>
      <c r="H47" s="466"/>
      <c r="I47" s="466"/>
      <c r="J47" s="231" t="s">
        <v>62</v>
      </c>
      <c r="K47" s="231" t="s">
        <v>62</v>
      </c>
      <c r="L47" s="232" t="s">
        <v>63</v>
      </c>
      <c r="M47" s="2"/>
      <c r="N47" s="7"/>
      <c r="O47" s="2"/>
      <c r="P47" s="2"/>
      <c r="Q47" s="3"/>
      <c r="R47" s="3"/>
      <c r="S47" s="3"/>
      <c r="T47" s="3"/>
      <c r="U47" s="9"/>
      <c r="V47" s="9"/>
      <c r="W47" s="9"/>
      <c r="X47" s="9"/>
      <c r="Y47" s="9"/>
      <c r="Z47" s="3"/>
      <c r="AA47" s="3"/>
      <c r="AB47" s="3"/>
      <c r="AC47" s="3"/>
      <c r="AD47" s="3"/>
      <c r="AE47" s="12"/>
      <c r="AF47" s="12"/>
      <c r="AG47" s="12"/>
      <c r="AH47" s="12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</row>
    <row r="48" spans="1:79" ht="15" customHeight="1">
      <c r="A48" s="7"/>
      <c r="B48" s="233"/>
      <c r="C48" s="234" t="s">
        <v>76</v>
      </c>
      <c r="D48" s="234" t="s">
        <v>77</v>
      </c>
      <c r="E48" s="234" t="s">
        <v>218</v>
      </c>
      <c r="F48" s="234" t="s">
        <v>79</v>
      </c>
      <c r="G48" s="235" t="str">
        <f>G21</f>
        <v>(toutes les cotes sont des cotes extérieures)</v>
      </c>
      <c r="H48" s="236"/>
      <c r="I48" s="237"/>
      <c r="J48" s="234" t="s">
        <v>86</v>
      </c>
      <c r="K48" s="234" t="s">
        <v>87</v>
      </c>
      <c r="L48" s="238" t="s">
        <v>88</v>
      </c>
      <c r="M48" s="2"/>
      <c r="N48" s="7"/>
      <c r="O48" s="2"/>
      <c r="P48" s="2"/>
      <c r="Q48" s="3"/>
      <c r="R48" s="3"/>
      <c r="S48" s="3"/>
      <c r="T48" s="3"/>
      <c r="U48" s="9"/>
      <c r="V48" s="9"/>
      <c r="W48" s="9"/>
      <c r="X48" s="9"/>
      <c r="Y48" s="9"/>
      <c r="Z48" s="3"/>
      <c r="AA48" s="3"/>
      <c r="AB48" s="3"/>
      <c r="AC48" s="3"/>
      <c r="AD48" s="3"/>
      <c r="AE48" s="12"/>
      <c r="AF48" s="12"/>
      <c r="AG48" s="12"/>
      <c r="AH48" s="12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</row>
    <row r="49" spans="1:79" ht="57.75" customHeight="1">
      <c r="A49" s="7"/>
      <c r="B49" s="239" t="s">
        <v>219</v>
      </c>
      <c r="C49" s="240">
        <v>3</v>
      </c>
      <c r="D49" s="240">
        <v>20</v>
      </c>
      <c r="E49" s="240" t="s">
        <v>18</v>
      </c>
      <c r="F49" s="287"/>
      <c r="G49" s="467"/>
      <c r="H49" s="468"/>
      <c r="I49" s="469"/>
      <c r="J49" s="241">
        <v>1.9</v>
      </c>
      <c r="K49" s="242">
        <v>5.7</v>
      </c>
      <c r="L49" s="243">
        <f>S119*K49</f>
        <v>0</v>
      </c>
      <c r="M49" s="2"/>
      <c r="N49" s="7"/>
      <c r="O49" s="2"/>
      <c r="P49" s="2"/>
      <c r="Q49" s="3"/>
      <c r="R49" s="3"/>
      <c r="S49" s="3"/>
      <c r="T49" s="3"/>
      <c r="U49" s="9"/>
      <c r="V49" s="9"/>
      <c r="W49" s="9"/>
      <c r="X49" s="9"/>
      <c r="Y49" s="9"/>
      <c r="Z49" s="3"/>
      <c r="AA49" s="3"/>
      <c r="AB49" s="3"/>
      <c r="AC49" s="3"/>
      <c r="AD49" s="3"/>
      <c r="AE49" s="12"/>
      <c r="AF49" s="12"/>
      <c r="AG49" s="12"/>
      <c r="AH49" s="12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</row>
    <row r="50" spans="1:79" ht="21" customHeight="1">
      <c r="A50" s="7"/>
      <c r="B50" s="244"/>
      <c r="C50" s="244"/>
      <c r="D50" s="244"/>
      <c r="E50" s="244"/>
      <c r="F50" s="244"/>
      <c r="G50" s="244"/>
      <c r="H50" s="244"/>
      <c r="I50" s="244"/>
      <c r="J50" s="245"/>
      <c r="K50" s="1"/>
      <c r="L50" s="1"/>
      <c r="M50" s="2"/>
      <c r="N50" s="7"/>
      <c r="O50" s="7"/>
      <c r="P50" s="7"/>
      <c r="Q50" s="9"/>
      <c r="R50" s="3"/>
      <c r="S50" s="3"/>
      <c r="T50" s="3"/>
      <c r="U50" s="9"/>
      <c r="V50" s="9"/>
      <c r="W50" s="9"/>
      <c r="X50" s="9"/>
      <c r="Y50" s="9"/>
      <c r="Z50" s="3"/>
      <c r="AA50" s="3"/>
      <c r="AB50" s="3"/>
      <c r="AC50" s="3"/>
      <c r="AD50" s="3"/>
      <c r="AE50" s="12"/>
      <c r="AF50" s="12"/>
      <c r="AG50" s="12"/>
      <c r="AH50" s="12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</row>
    <row r="51" spans="1:79" s="2" customFormat="1">
      <c r="B51" s="348" t="s">
        <v>220</v>
      </c>
      <c r="U51" s="246"/>
      <c r="V51" s="246"/>
      <c r="W51" s="202"/>
      <c r="X51" s="247"/>
      <c r="Y51" s="247"/>
      <c r="Z51" s="3"/>
      <c r="AA51" s="3"/>
      <c r="AD51" s="3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</row>
    <row r="52" spans="1:79" s="2" customFormat="1" ht="31.5" customHeight="1">
      <c r="B52" s="248" t="s">
        <v>219</v>
      </c>
      <c r="C52" s="249">
        <v>10</v>
      </c>
      <c r="D52" s="249">
        <v>20</v>
      </c>
      <c r="E52" s="250" t="str">
        <f>B75</f>
        <v>HNL BLS-100</v>
      </c>
      <c r="F52" s="288">
        <v>10</v>
      </c>
      <c r="G52" s="470"/>
      <c r="H52" s="471"/>
      <c r="I52" s="472"/>
      <c r="J52" s="251"/>
      <c r="K52" s="252">
        <f>J52*C52</f>
        <v>0</v>
      </c>
      <c r="L52" s="253">
        <v>0</v>
      </c>
      <c r="U52" s="246"/>
      <c r="V52" s="246"/>
      <c r="W52" s="202"/>
      <c r="X52" s="473"/>
      <c r="Y52" s="473"/>
      <c r="Z52" s="3"/>
      <c r="AA52" s="3"/>
      <c r="AD52" s="3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</row>
    <row r="53" spans="1:79" s="2" customFormat="1">
      <c r="E53" s="9"/>
      <c r="F53" s="9"/>
      <c r="AD53" s="3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</row>
    <row r="54" spans="1:79" s="2" customFormat="1">
      <c r="AD54" s="3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</row>
    <row r="55" spans="1:79" s="2" customFormat="1">
      <c r="AD55" s="3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</row>
    <row r="56" spans="1:79" s="2" customFormat="1">
      <c r="AD56" s="3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</row>
    <row r="57" spans="1:79" s="2" customFormat="1">
      <c r="AD57" s="3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</row>
    <row r="58" spans="1:79" s="2" customFormat="1">
      <c r="AD58" s="3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</row>
    <row r="59" spans="1:79" s="2" customFormat="1">
      <c r="AD59" s="3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</row>
    <row r="60" spans="1:79" s="2" customFormat="1">
      <c r="AD60" s="3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</row>
    <row r="61" spans="1:79" s="2" customFormat="1">
      <c r="AD61" s="3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</row>
    <row r="62" spans="1:79" s="2" customFormat="1" ht="15.75">
      <c r="N62" s="229" t="s">
        <v>221</v>
      </c>
      <c r="P62" s="291" t="s">
        <v>222</v>
      </c>
      <c r="AD62" s="3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</row>
    <row r="63" spans="1:79" s="2" customFormat="1">
      <c r="AD63" s="3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</row>
    <row r="64" spans="1:79" s="2" customFormat="1"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</row>
    <row r="65" spans="2:79" s="2" customFormat="1">
      <c r="B65" s="3"/>
      <c r="D65" s="3"/>
      <c r="E65" s="5"/>
      <c r="F65" s="5"/>
      <c r="H65" s="3"/>
      <c r="J65" s="4"/>
      <c r="N65" s="292" t="s">
        <v>223</v>
      </c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</row>
    <row r="66" spans="2:79" s="2" customFormat="1">
      <c r="B66" s="3"/>
      <c r="D66" s="3"/>
      <c r="E66" s="5"/>
      <c r="F66" s="5"/>
      <c r="H66" s="3"/>
      <c r="J66" s="4"/>
      <c r="N66" s="9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</row>
    <row r="67" spans="2:79" s="2" customFormat="1">
      <c r="B67" s="3"/>
      <c r="D67" s="3"/>
      <c r="E67" s="5"/>
      <c r="F67" s="5"/>
      <c r="H67" s="3"/>
      <c r="J67" s="4"/>
      <c r="N67" s="9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</row>
    <row r="68" spans="2:79" s="2" customFormat="1" ht="15.75">
      <c r="B68" s="289" t="s">
        <v>224</v>
      </c>
      <c r="C68" s="3"/>
      <c r="D68" s="3"/>
      <c r="E68" s="3"/>
      <c r="F68" s="3"/>
      <c r="G68" s="3"/>
      <c r="H68" s="3"/>
      <c r="N68" s="293" t="s">
        <v>225</v>
      </c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</row>
    <row r="69" spans="2:79" s="2" customFormat="1">
      <c r="B69" s="290" t="s">
        <v>119</v>
      </c>
      <c r="C69" s="3"/>
      <c r="D69" s="3"/>
      <c r="E69" s="3"/>
      <c r="F69" s="3"/>
      <c r="G69" s="3"/>
      <c r="H69" s="3"/>
      <c r="J69" s="345" t="s">
        <v>128</v>
      </c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</row>
    <row r="70" spans="2:79" s="2" customFormat="1">
      <c r="B70" s="290" t="s">
        <v>18</v>
      </c>
      <c r="D70" s="3"/>
      <c r="E70" s="5" t="s">
        <v>192</v>
      </c>
      <c r="F70" s="5"/>
      <c r="H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</row>
    <row r="71" spans="2:79" s="2" customFormat="1">
      <c r="B71" s="290" t="s">
        <v>130</v>
      </c>
      <c r="D71" s="3"/>
      <c r="E71" s="5" t="s">
        <v>193</v>
      </c>
      <c r="F71" s="5"/>
      <c r="H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</row>
    <row r="72" spans="2:79" s="2" customFormat="1" ht="15.75">
      <c r="B72" s="290" t="s">
        <v>132</v>
      </c>
      <c r="D72" s="3"/>
      <c r="E72" s="5" t="s">
        <v>194</v>
      </c>
      <c r="F72" s="5"/>
      <c r="H72" s="3"/>
      <c r="N72" s="229" t="s">
        <v>226</v>
      </c>
      <c r="P72" s="291" t="s">
        <v>227</v>
      </c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</row>
    <row r="73" spans="2:79" s="2" customFormat="1">
      <c r="B73" s="290" t="s">
        <v>12</v>
      </c>
      <c r="D73" s="3"/>
      <c r="E73" s="5" t="s">
        <v>195</v>
      </c>
      <c r="F73" s="5"/>
      <c r="H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</row>
    <row r="74" spans="2:79" s="2" customFormat="1">
      <c r="B74" s="290" t="s">
        <v>17</v>
      </c>
      <c r="D74" s="3"/>
      <c r="E74" s="5" t="s">
        <v>196</v>
      </c>
      <c r="F74" s="5"/>
      <c r="H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</row>
    <row r="75" spans="2:79" s="2" customFormat="1">
      <c r="B75" s="290" t="s">
        <v>136</v>
      </c>
      <c r="D75" s="3"/>
      <c r="E75" s="5" t="s">
        <v>197</v>
      </c>
      <c r="F75" s="5"/>
      <c r="H75" s="3"/>
      <c r="J75" s="4">
        <v>1.2</v>
      </c>
      <c r="N75" s="294" t="s">
        <v>228</v>
      </c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</row>
    <row r="76" spans="2:79" s="2" customFormat="1">
      <c r="B76" s="290" t="s">
        <v>122</v>
      </c>
      <c r="D76" s="3"/>
      <c r="E76" s="5" t="s">
        <v>198</v>
      </c>
      <c r="F76" s="5"/>
      <c r="H76" s="3"/>
      <c r="J76" s="4">
        <v>1.2</v>
      </c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</row>
    <row r="77" spans="2:79" s="2" customFormat="1">
      <c r="B77" s="290" t="s">
        <v>139</v>
      </c>
      <c r="D77" s="3"/>
      <c r="E77" s="5" t="s">
        <v>199</v>
      </c>
      <c r="F77" s="5"/>
      <c r="H77" s="3"/>
      <c r="J77" s="4">
        <v>1.2</v>
      </c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</row>
    <row r="78" spans="2:79" s="2" customFormat="1">
      <c r="B78" s="290" t="s">
        <v>141</v>
      </c>
      <c r="D78" s="3"/>
      <c r="E78" s="5" t="s">
        <v>200</v>
      </c>
      <c r="F78" s="5"/>
      <c r="H78" s="3"/>
      <c r="J78" s="4">
        <v>1.2</v>
      </c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</row>
    <row r="79" spans="2:79" s="2" customFormat="1">
      <c r="B79" s="290" t="s">
        <v>143</v>
      </c>
      <c r="D79" s="3"/>
      <c r="E79" s="5" t="s">
        <v>201</v>
      </c>
      <c r="F79" s="5"/>
      <c r="H79" s="3"/>
      <c r="J79" s="4">
        <v>1.2</v>
      </c>
      <c r="N79" s="292" t="s">
        <v>229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</row>
    <row r="80" spans="2:79" s="2" customFormat="1">
      <c r="B80" s="290" t="s">
        <v>145</v>
      </c>
      <c r="D80" s="3"/>
      <c r="E80" s="5" t="s">
        <v>202</v>
      </c>
      <c r="F80" s="5"/>
      <c r="H80" s="3"/>
      <c r="J80" s="4">
        <v>1.2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</row>
    <row r="81" spans="2:79" s="2" customFormat="1">
      <c r="B81" s="290" t="s">
        <v>147</v>
      </c>
      <c r="D81" s="3"/>
      <c r="E81" s="5" t="s">
        <v>203</v>
      </c>
      <c r="F81" s="5"/>
      <c r="H81" s="3"/>
      <c r="J81" s="4">
        <v>1.2</v>
      </c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</row>
    <row r="82" spans="2:79" s="2" customFormat="1">
      <c r="B82" s="290" t="s">
        <v>149</v>
      </c>
      <c r="D82" s="3"/>
      <c r="E82" s="5" t="s">
        <v>204</v>
      </c>
      <c r="F82" s="5"/>
      <c r="H82" s="3"/>
      <c r="J82" s="4">
        <v>1.2</v>
      </c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</row>
    <row r="83" spans="2:79" s="2" customFormat="1" ht="15.75">
      <c r="B83" s="290" t="s">
        <v>151</v>
      </c>
      <c r="D83" s="3"/>
      <c r="E83" s="5" t="s">
        <v>205</v>
      </c>
      <c r="F83" s="5"/>
      <c r="H83" s="3"/>
      <c r="J83" s="4">
        <v>1.2</v>
      </c>
      <c r="N83" s="229"/>
      <c r="P83" s="295"/>
      <c r="Q8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</row>
    <row r="84" spans="2:79" s="2" customFormat="1">
      <c r="B84" s="3"/>
      <c r="D84" s="3"/>
      <c r="E84" s="5"/>
      <c r="F84" s="5"/>
      <c r="H84" s="3"/>
      <c r="J84" s="4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</row>
    <row r="85" spans="2:79" s="2" customFormat="1">
      <c r="B85" s="3"/>
      <c r="D85" s="3"/>
      <c r="E85" s="5"/>
      <c r="F85" s="5"/>
      <c r="H85" s="3"/>
      <c r="J85" s="4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</row>
    <row r="86" spans="2:79" s="2" customFormat="1" ht="12.75" customHeight="1">
      <c r="B86" s="3"/>
      <c r="D86" s="3"/>
      <c r="E86" s="5"/>
      <c r="F86" s="5"/>
      <c r="H86" s="3"/>
      <c r="J86" s="4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</row>
    <row r="87" spans="2:79" s="2" customFormat="1" ht="214.5" hidden="1" customHeight="1">
      <c r="B87" s="3"/>
      <c r="D87" s="3"/>
      <c r="E87" s="5"/>
      <c r="F87" s="5"/>
      <c r="H87" s="3"/>
      <c r="J87" s="4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</row>
    <row r="88" spans="2:79" s="2" customFormat="1" hidden="1">
      <c r="B88" s="3"/>
      <c r="D88" s="3"/>
      <c r="E88" s="5"/>
      <c r="F88" s="5"/>
      <c r="H88" s="3"/>
      <c r="J88" s="4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</row>
    <row r="89" spans="2:79" s="2" customFormat="1" hidden="1">
      <c r="B89" s="3"/>
      <c r="D89" s="3"/>
      <c r="E89" s="5"/>
      <c r="F89" s="5"/>
      <c r="H89" s="3"/>
      <c r="J89" s="4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</row>
    <row r="90" spans="2:79" s="2" customFormat="1" hidden="1">
      <c r="B90" s="3"/>
      <c r="D90" s="3"/>
      <c r="E90" s="5"/>
      <c r="F90" s="5"/>
      <c r="H90" s="3"/>
      <c r="J90" s="4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</row>
    <row r="91" spans="2:79" s="2" customFormat="1" hidden="1">
      <c r="B91" s="3"/>
      <c r="D91" s="3"/>
      <c r="E91" s="5"/>
      <c r="F91" s="5"/>
      <c r="H91" s="3"/>
      <c r="J91" s="4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</row>
    <row r="92" spans="2:79" s="2" customFormat="1" hidden="1">
      <c r="B92" s="3"/>
      <c r="D92" s="3"/>
      <c r="E92" s="5"/>
      <c r="F92" s="5"/>
      <c r="H92" s="3"/>
      <c r="J92" s="4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</row>
    <row r="93" spans="2:79" s="2" customFormat="1" hidden="1">
      <c r="B93" s="3"/>
      <c r="D93" s="3"/>
      <c r="E93" s="5"/>
      <c r="F93" s="5"/>
      <c r="H93" s="3"/>
      <c r="J93" s="4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</row>
    <row r="94" spans="2:79" s="2" customFormat="1" hidden="1">
      <c r="B94" s="3"/>
      <c r="D94" s="3"/>
      <c r="E94" s="5"/>
      <c r="F94" s="5"/>
      <c r="H94" s="3"/>
      <c r="J94" s="4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</row>
    <row r="95" spans="2:79" s="2" customFormat="1" hidden="1">
      <c r="B95" s="3"/>
      <c r="D95" s="3"/>
      <c r="E95" s="5"/>
      <c r="F95" s="5"/>
      <c r="H95" s="3"/>
      <c r="J95" s="4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</row>
    <row r="96" spans="2:79" s="2" customFormat="1" hidden="1">
      <c r="B96" s="3"/>
      <c r="D96" s="3"/>
      <c r="E96" s="5"/>
      <c r="F96" s="5"/>
      <c r="H96" s="3"/>
      <c r="J96" s="4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</row>
    <row r="97" spans="2:79" s="2" customFormat="1" hidden="1">
      <c r="B97" s="3"/>
      <c r="D97" s="3"/>
      <c r="E97" s="5"/>
      <c r="F97" s="5"/>
      <c r="H97" s="3"/>
      <c r="J97" s="4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</row>
    <row r="98" spans="2:79" s="2" customFormat="1" hidden="1">
      <c r="B98" s="3"/>
      <c r="D98" s="3"/>
      <c r="E98" s="5"/>
      <c r="F98" s="5"/>
      <c r="H98" s="3"/>
      <c r="J98" s="4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</row>
    <row r="99" spans="2:79" s="2" customFormat="1" hidden="1">
      <c r="B99" s="3"/>
      <c r="D99" s="3"/>
      <c r="E99" s="5"/>
      <c r="F99" s="5"/>
      <c r="H99" s="3"/>
      <c r="J99" s="4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</row>
    <row r="100" spans="2:79" s="2" customFormat="1" hidden="1">
      <c r="B100" s="3"/>
      <c r="D100" s="3"/>
      <c r="E100" s="5"/>
      <c r="F100" s="5"/>
      <c r="H100" s="3"/>
      <c r="J100" s="4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</row>
    <row r="101" spans="2:79" s="2" customFormat="1" hidden="1">
      <c r="B101" s="3"/>
      <c r="D101" s="3"/>
      <c r="E101" s="5"/>
      <c r="F101" s="5"/>
      <c r="H101" s="3"/>
      <c r="J101" s="4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</row>
    <row r="102" spans="2:79" s="2" customFormat="1" hidden="1"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</row>
    <row r="103" spans="2:79" s="2" customFormat="1" hidden="1"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</row>
    <row r="104" spans="2:79" s="2" customFormat="1" hidden="1"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</row>
    <row r="105" spans="2:79" s="2" customFormat="1" hidden="1"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</row>
    <row r="106" spans="2:79" s="2" customFormat="1" hidden="1">
      <c r="Q106" s="254"/>
      <c r="R106" s="254"/>
      <c r="S106" s="254" t="s">
        <v>230</v>
      </c>
      <c r="T106" s="254" t="s">
        <v>231</v>
      </c>
      <c r="U106" s="254" t="s">
        <v>232</v>
      </c>
      <c r="V106" s="254"/>
      <c r="W106" s="254" t="s">
        <v>233</v>
      </c>
      <c r="X106" s="254" t="s">
        <v>234</v>
      </c>
      <c r="Y106" s="254" t="s">
        <v>235</v>
      </c>
      <c r="Z106" s="255" t="s">
        <v>236</v>
      </c>
      <c r="AA106" s="255" t="s">
        <v>237</v>
      </c>
      <c r="AB106" s="255" t="s">
        <v>238</v>
      </c>
      <c r="AC106" s="255" t="s">
        <v>239</v>
      </c>
      <c r="AD106" s="3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</row>
    <row r="107" spans="2:79" s="2" customFormat="1" hidden="1">
      <c r="Q107" s="254">
        <v>12</v>
      </c>
      <c r="R107" s="256">
        <v>0.88800000000000001</v>
      </c>
      <c r="S107" s="254">
        <f t="shared" ref="S107:S118" si="14">IF($D$22=$Q107,$R107,0)</f>
        <v>0</v>
      </c>
      <c r="T107" s="254">
        <f t="shared" ref="T107:T118" si="15">IF($D$23=$Q107,$R107,0)</f>
        <v>0</v>
      </c>
      <c r="U107" s="254">
        <f t="shared" ref="U107:U118" si="16">IF($D$24=$Q107,$R107,0)</f>
        <v>0</v>
      </c>
      <c r="V107" s="254"/>
      <c r="W107" s="254">
        <f t="shared" ref="W107:W118" si="17">IF($D$25=$Q107,$R107,0)</f>
        <v>0</v>
      </c>
      <c r="X107" s="254">
        <f t="shared" ref="X107:X118" si="18">IF($D$26=$Q107,$R107,0)</f>
        <v>0</v>
      </c>
      <c r="Y107" s="254">
        <f t="shared" ref="Y107:Y118" si="19">IF($D$27=$Q107,$R107,0)</f>
        <v>0</v>
      </c>
      <c r="Z107" s="255">
        <f t="shared" ref="Z107:Z118" si="20">IF($D$28=$Q107,$R107,0)</f>
        <v>0</v>
      </c>
      <c r="AA107" s="255">
        <f t="shared" ref="AA107:AA118" si="21">IF($D$29=$Q107,$R107,0)</f>
        <v>0</v>
      </c>
      <c r="AB107" s="255">
        <f t="shared" ref="AB107:AB118" si="22">IF($D$30=$Q107,$R107,0)</f>
        <v>0</v>
      </c>
      <c r="AC107" s="255">
        <f t="shared" ref="AC107:AC118" si="23">IF($D$31=$Q107,$R107,0)</f>
        <v>0</v>
      </c>
      <c r="AD107" s="3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</row>
    <row r="108" spans="2:79" s="2" customFormat="1" hidden="1">
      <c r="Q108" s="254">
        <v>14</v>
      </c>
      <c r="R108" s="256">
        <v>1.21</v>
      </c>
      <c r="S108" s="254">
        <f t="shared" si="14"/>
        <v>0</v>
      </c>
      <c r="T108" s="254">
        <f t="shared" si="15"/>
        <v>0</v>
      </c>
      <c r="U108" s="254">
        <f t="shared" si="16"/>
        <v>0</v>
      </c>
      <c r="V108" s="254"/>
      <c r="W108" s="254">
        <f t="shared" si="17"/>
        <v>0</v>
      </c>
      <c r="X108" s="254">
        <f t="shared" si="18"/>
        <v>0</v>
      </c>
      <c r="Y108" s="254">
        <f t="shared" si="19"/>
        <v>0</v>
      </c>
      <c r="Z108" s="255">
        <f t="shared" si="20"/>
        <v>0</v>
      </c>
      <c r="AA108" s="255">
        <f t="shared" si="21"/>
        <v>0</v>
      </c>
      <c r="AB108" s="255">
        <f t="shared" si="22"/>
        <v>0</v>
      </c>
      <c r="AC108" s="255">
        <f t="shared" si="23"/>
        <v>0</v>
      </c>
      <c r="AD108" s="3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</row>
    <row r="109" spans="2:79" s="2" customFormat="1" hidden="1">
      <c r="Q109" s="254">
        <v>16</v>
      </c>
      <c r="R109" s="256">
        <v>1.58</v>
      </c>
      <c r="S109" s="254">
        <f t="shared" si="14"/>
        <v>0</v>
      </c>
      <c r="T109" s="254">
        <f t="shared" si="15"/>
        <v>0</v>
      </c>
      <c r="U109" s="254">
        <f t="shared" si="16"/>
        <v>0</v>
      </c>
      <c r="V109" s="254"/>
      <c r="W109" s="254">
        <f t="shared" si="17"/>
        <v>0</v>
      </c>
      <c r="X109" s="254">
        <f t="shared" si="18"/>
        <v>0</v>
      </c>
      <c r="Y109" s="254">
        <f t="shared" si="19"/>
        <v>0</v>
      </c>
      <c r="Z109" s="255">
        <f t="shared" si="20"/>
        <v>0</v>
      </c>
      <c r="AA109" s="255">
        <f t="shared" si="21"/>
        <v>0</v>
      </c>
      <c r="AB109" s="255">
        <f t="shared" si="22"/>
        <v>0</v>
      </c>
      <c r="AC109" s="255">
        <f t="shared" si="23"/>
        <v>0</v>
      </c>
      <c r="AD109" s="3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</row>
    <row r="110" spans="2:79" s="2" customFormat="1" hidden="1">
      <c r="Q110" s="254">
        <v>18</v>
      </c>
      <c r="R110" s="256">
        <v>2</v>
      </c>
      <c r="S110" s="254">
        <f t="shared" si="14"/>
        <v>0</v>
      </c>
      <c r="T110" s="254">
        <f t="shared" si="15"/>
        <v>0</v>
      </c>
      <c r="U110" s="254">
        <f t="shared" si="16"/>
        <v>0</v>
      </c>
      <c r="V110" s="254"/>
      <c r="W110" s="254">
        <f t="shared" si="17"/>
        <v>0</v>
      </c>
      <c r="X110" s="254">
        <f t="shared" si="18"/>
        <v>0</v>
      </c>
      <c r="Y110" s="254">
        <f t="shared" si="19"/>
        <v>0</v>
      </c>
      <c r="Z110" s="255">
        <f t="shared" si="20"/>
        <v>0</v>
      </c>
      <c r="AA110" s="255">
        <f t="shared" si="21"/>
        <v>0</v>
      </c>
      <c r="AB110" s="255">
        <f t="shared" si="22"/>
        <v>0</v>
      </c>
      <c r="AC110" s="255">
        <f t="shared" si="23"/>
        <v>0</v>
      </c>
      <c r="AD110" s="3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</row>
    <row r="111" spans="2:79" s="2" customFormat="1" hidden="1">
      <c r="Q111" s="254">
        <v>20</v>
      </c>
      <c r="R111" s="256">
        <v>2.4700000000000002</v>
      </c>
      <c r="S111" s="254">
        <f t="shared" si="14"/>
        <v>0</v>
      </c>
      <c r="T111" s="254">
        <f t="shared" si="15"/>
        <v>0</v>
      </c>
      <c r="U111" s="254">
        <f t="shared" si="16"/>
        <v>0</v>
      </c>
      <c r="V111" s="254"/>
      <c r="W111" s="254">
        <f t="shared" si="17"/>
        <v>0</v>
      </c>
      <c r="X111" s="254">
        <f t="shared" si="18"/>
        <v>0</v>
      </c>
      <c r="Y111" s="254">
        <f t="shared" si="19"/>
        <v>0</v>
      </c>
      <c r="Z111" s="255">
        <f t="shared" si="20"/>
        <v>0</v>
      </c>
      <c r="AA111" s="255">
        <f t="shared" si="21"/>
        <v>0</v>
      </c>
      <c r="AB111" s="255">
        <f t="shared" si="22"/>
        <v>0</v>
      </c>
      <c r="AC111" s="255">
        <f t="shared" si="23"/>
        <v>0</v>
      </c>
      <c r="AD111" s="3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</row>
    <row r="112" spans="2:79" s="2" customFormat="1" hidden="1">
      <c r="Q112" s="254">
        <v>22</v>
      </c>
      <c r="R112" s="256">
        <v>2.98</v>
      </c>
      <c r="S112" s="254">
        <f t="shared" si="14"/>
        <v>0</v>
      </c>
      <c r="T112" s="254">
        <f t="shared" si="15"/>
        <v>0</v>
      </c>
      <c r="U112" s="254">
        <f t="shared" si="16"/>
        <v>0</v>
      </c>
      <c r="V112" s="254"/>
      <c r="W112" s="254">
        <f t="shared" si="17"/>
        <v>0</v>
      </c>
      <c r="X112" s="254">
        <f t="shared" si="18"/>
        <v>0</v>
      </c>
      <c r="Y112" s="254">
        <f t="shared" si="19"/>
        <v>0</v>
      </c>
      <c r="Z112" s="255">
        <f t="shared" si="20"/>
        <v>0</v>
      </c>
      <c r="AA112" s="255">
        <f t="shared" si="21"/>
        <v>0</v>
      </c>
      <c r="AB112" s="255">
        <f t="shared" si="22"/>
        <v>0</v>
      </c>
      <c r="AC112" s="255">
        <f t="shared" si="23"/>
        <v>0</v>
      </c>
      <c r="AD112" s="3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</row>
    <row r="113" spans="17:79" s="2" customFormat="1" hidden="1">
      <c r="Q113" s="254">
        <v>25</v>
      </c>
      <c r="R113" s="256">
        <v>3.8530000000000002</v>
      </c>
      <c r="S113" s="254">
        <f t="shared" si="14"/>
        <v>0</v>
      </c>
      <c r="T113" s="254">
        <f t="shared" si="15"/>
        <v>0</v>
      </c>
      <c r="U113" s="254">
        <f t="shared" si="16"/>
        <v>0</v>
      </c>
      <c r="V113" s="254"/>
      <c r="W113" s="254">
        <f t="shared" si="17"/>
        <v>0</v>
      </c>
      <c r="X113" s="254">
        <f t="shared" si="18"/>
        <v>0</v>
      </c>
      <c r="Y113" s="254">
        <f t="shared" si="19"/>
        <v>0</v>
      </c>
      <c r="Z113" s="255">
        <f t="shared" si="20"/>
        <v>0</v>
      </c>
      <c r="AA113" s="255">
        <f t="shared" si="21"/>
        <v>0</v>
      </c>
      <c r="AB113" s="255">
        <f t="shared" si="22"/>
        <v>0</v>
      </c>
      <c r="AC113" s="255">
        <f t="shared" si="23"/>
        <v>0</v>
      </c>
      <c r="AD113" s="3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</row>
    <row r="114" spans="17:79" s="2" customFormat="1" hidden="1">
      <c r="Q114" s="254">
        <v>26</v>
      </c>
      <c r="R114" s="256">
        <v>4.17</v>
      </c>
      <c r="S114" s="254">
        <f t="shared" si="14"/>
        <v>0</v>
      </c>
      <c r="T114" s="254">
        <f t="shared" si="15"/>
        <v>0</v>
      </c>
      <c r="U114" s="254">
        <f t="shared" si="16"/>
        <v>0</v>
      </c>
      <c r="V114" s="254"/>
      <c r="W114" s="254">
        <f t="shared" si="17"/>
        <v>0</v>
      </c>
      <c r="X114" s="254">
        <f t="shared" si="18"/>
        <v>0</v>
      </c>
      <c r="Y114" s="254">
        <f t="shared" si="19"/>
        <v>0</v>
      </c>
      <c r="Z114" s="255">
        <f t="shared" si="20"/>
        <v>0</v>
      </c>
      <c r="AA114" s="255">
        <f t="shared" si="21"/>
        <v>0</v>
      </c>
      <c r="AB114" s="255">
        <f t="shared" si="22"/>
        <v>0</v>
      </c>
      <c r="AC114" s="255">
        <f t="shared" si="23"/>
        <v>0</v>
      </c>
      <c r="AD114" s="3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</row>
    <row r="115" spans="17:79" s="2" customFormat="1" hidden="1">
      <c r="Q115" s="254">
        <v>30</v>
      </c>
      <c r="R115" s="256">
        <v>5.55</v>
      </c>
      <c r="S115" s="254">
        <f t="shared" si="14"/>
        <v>0</v>
      </c>
      <c r="T115" s="254">
        <f t="shared" si="15"/>
        <v>0</v>
      </c>
      <c r="U115" s="254">
        <f t="shared" si="16"/>
        <v>0</v>
      </c>
      <c r="V115" s="254"/>
      <c r="W115" s="254">
        <f t="shared" si="17"/>
        <v>0</v>
      </c>
      <c r="X115" s="254">
        <f t="shared" si="18"/>
        <v>0</v>
      </c>
      <c r="Y115" s="254">
        <f t="shared" si="19"/>
        <v>0</v>
      </c>
      <c r="Z115" s="255">
        <f t="shared" si="20"/>
        <v>0</v>
      </c>
      <c r="AA115" s="255">
        <f t="shared" si="21"/>
        <v>0</v>
      </c>
      <c r="AB115" s="255">
        <f t="shared" si="22"/>
        <v>0</v>
      </c>
      <c r="AC115" s="255">
        <f t="shared" si="23"/>
        <v>0</v>
      </c>
      <c r="AD115" s="3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</row>
    <row r="116" spans="17:79" s="2" customFormat="1" hidden="1">
      <c r="Q116" s="254">
        <v>32</v>
      </c>
      <c r="R116" s="256">
        <v>6.3129999999999997</v>
      </c>
      <c r="S116" s="254">
        <f t="shared" si="14"/>
        <v>0</v>
      </c>
      <c r="T116" s="254">
        <f t="shared" si="15"/>
        <v>0</v>
      </c>
      <c r="U116" s="254">
        <f t="shared" si="16"/>
        <v>0</v>
      </c>
      <c r="V116" s="254"/>
      <c r="W116" s="254">
        <f t="shared" si="17"/>
        <v>0</v>
      </c>
      <c r="X116" s="254">
        <f t="shared" si="18"/>
        <v>0</v>
      </c>
      <c r="Y116" s="254">
        <f t="shared" si="19"/>
        <v>0</v>
      </c>
      <c r="Z116" s="255">
        <f t="shared" si="20"/>
        <v>0</v>
      </c>
      <c r="AA116" s="255">
        <f t="shared" si="21"/>
        <v>0</v>
      </c>
      <c r="AB116" s="255">
        <f t="shared" si="22"/>
        <v>0</v>
      </c>
      <c r="AC116" s="255">
        <f t="shared" si="23"/>
        <v>0</v>
      </c>
      <c r="AD116" s="3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</row>
    <row r="117" spans="17:79" s="2" customFormat="1" hidden="1">
      <c r="Q117" s="254">
        <v>34</v>
      </c>
      <c r="R117" s="256">
        <v>7.13</v>
      </c>
      <c r="S117" s="254">
        <f t="shared" si="14"/>
        <v>0</v>
      </c>
      <c r="T117" s="254">
        <f t="shared" si="15"/>
        <v>0</v>
      </c>
      <c r="U117" s="254">
        <f t="shared" si="16"/>
        <v>0</v>
      </c>
      <c r="V117" s="254"/>
      <c r="W117" s="254">
        <f t="shared" si="17"/>
        <v>0</v>
      </c>
      <c r="X117" s="254">
        <f t="shared" si="18"/>
        <v>0</v>
      </c>
      <c r="Y117" s="254">
        <f t="shared" si="19"/>
        <v>0</v>
      </c>
      <c r="Z117" s="255">
        <f t="shared" si="20"/>
        <v>0</v>
      </c>
      <c r="AA117" s="255">
        <f t="shared" si="21"/>
        <v>0</v>
      </c>
      <c r="AB117" s="255">
        <f t="shared" si="22"/>
        <v>0</v>
      </c>
      <c r="AC117" s="255">
        <f t="shared" si="23"/>
        <v>0</v>
      </c>
      <c r="AD117" s="3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</row>
    <row r="118" spans="17:79" s="2" customFormat="1" hidden="1">
      <c r="Q118" s="254">
        <v>40</v>
      </c>
      <c r="R118" s="256">
        <v>9.8699999999999992</v>
      </c>
      <c r="S118" s="254">
        <f t="shared" si="14"/>
        <v>0</v>
      </c>
      <c r="T118" s="254">
        <f t="shared" si="15"/>
        <v>0</v>
      </c>
      <c r="U118" s="254">
        <f t="shared" si="16"/>
        <v>0</v>
      </c>
      <c r="V118" s="254"/>
      <c r="W118" s="254">
        <f t="shared" si="17"/>
        <v>0</v>
      </c>
      <c r="X118" s="254">
        <f t="shared" si="18"/>
        <v>0</v>
      </c>
      <c r="Y118" s="254">
        <f t="shared" si="19"/>
        <v>0</v>
      </c>
      <c r="Z118" s="255">
        <f t="shared" si="20"/>
        <v>0</v>
      </c>
      <c r="AA118" s="255">
        <f t="shared" si="21"/>
        <v>0</v>
      </c>
      <c r="AB118" s="255">
        <f t="shared" si="22"/>
        <v>0</v>
      </c>
      <c r="AC118" s="255">
        <f t="shared" si="23"/>
        <v>0</v>
      </c>
      <c r="AD118" s="3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</row>
    <row r="119" spans="17:79" s="2" customFormat="1" hidden="1">
      <c r="Q119" s="3"/>
      <c r="R119" s="3"/>
      <c r="S119" s="3">
        <f>SUM(S107:S118)</f>
        <v>0</v>
      </c>
      <c r="T119" s="3">
        <f t="shared" ref="T119:AC119" si="24">SUM(T107:T118)</f>
        <v>0</v>
      </c>
      <c r="U119" s="3">
        <f t="shared" si="24"/>
        <v>0</v>
      </c>
      <c r="V119" s="3"/>
      <c r="W119" s="3">
        <f t="shared" si="24"/>
        <v>0</v>
      </c>
      <c r="X119" s="3">
        <f t="shared" si="24"/>
        <v>0</v>
      </c>
      <c r="Y119" s="3">
        <f t="shared" si="24"/>
        <v>0</v>
      </c>
      <c r="Z119" s="3">
        <f t="shared" si="24"/>
        <v>0</v>
      </c>
      <c r="AA119" s="3">
        <f t="shared" si="24"/>
        <v>0</v>
      </c>
      <c r="AB119" s="3">
        <f t="shared" si="24"/>
        <v>0</v>
      </c>
      <c r="AC119" s="3">
        <f t="shared" si="24"/>
        <v>0</v>
      </c>
      <c r="AD119" s="3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</row>
    <row r="120" spans="17:79" s="2" customFormat="1" hidden="1"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</row>
    <row r="121" spans="17:79" s="2" customFormat="1" hidden="1"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</row>
    <row r="122" spans="17:79" s="2" customFormat="1" ht="16.5" hidden="1" thickBot="1">
      <c r="Q122" s="3"/>
      <c r="R122" s="3"/>
      <c r="S122" s="3"/>
      <c r="T122" s="3"/>
      <c r="U122" s="110" t="s">
        <v>160</v>
      </c>
      <c r="V122" s="110"/>
      <c r="W122" s="110" t="s">
        <v>161</v>
      </c>
      <c r="X122" s="110" t="s">
        <v>162</v>
      </c>
      <c r="Y122" s="3"/>
      <c r="Z122" s="3"/>
      <c r="AA122" s="3"/>
      <c r="AB122" s="3"/>
      <c r="AC122" s="3"/>
      <c r="AD122" s="3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</row>
    <row r="123" spans="17:79" s="2" customFormat="1" ht="21.75" hidden="1" customHeight="1">
      <c r="Q123" s="3"/>
      <c r="R123" s="3"/>
      <c r="S123" s="3"/>
      <c r="T123" s="3"/>
      <c r="U123" s="257" t="s">
        <v>52</v>
      </c>
      <c r="V123" s="258"/>
      <c r="W123" s="259" t="s">
        <v>53</v>
      </c>
      <c r="X123" s="260" t="s">
        <v>22</v>
      </c>
      <c r="Y123" s="260"/>
      <c r="Z123" s="261"/>
      <c r="AA123" s="262"/>
      <c r="AB123" s="3"/>
      <c r="AC123" s="3"/>
      <c r="AD123" s="3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</row>
    <row r="124" spans="17:79" s="2" customFormat="1" ht="15.75" hidden="1">
      <c r="Q124" s="3"/>
      <c r="R124" s="3"/>
      <c r="S124" s="3"/>
      <c r="T124" s="3"/>
      <c r="U124" s="263" t="s">
        <v>165</v>
      </c>
      <c r="V124" s="264"/>
      <c r="W124" s="265" t="s">
        <v>27</v>
      </c>
      <c r="X124" s="247" t="s">
        <v>164</v>
      </c>
      <c r="Y124" s="247"/>
      <c r="Z124" s="3"/>
      <c r="AA124" s="266"/>
      <c r="AB124" s="3"/>
      <c r="AC124" s="3"/>
      <c r="AD124" s="3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</row>
    <row r="125" spans="17:79" s="2" customFormat="1" ht="30" hidden="1" customHeight="1">
      <c r="Q125" s="3"/>
      <c r="R125" s="3"/>
      <c r="S125" s="3"/>
      <c r="T125" s="3"/>
      <c r="U125" s="263" t="s">
        <v>168</v>
      </c>
      <c r="V125" s="264"/>
      <c r="W125" s="265" t="s">
        <v>32</v>
      </c>
      <c r="X125" s="247" t="s">
        <v>169</v>
      </c>
      <c r="Y125" s="247"/>
      <c r="Z125" s="3"/>
      <c r="AA125" s="266"/>
      <c r="AB125" s="3"/>
      <c r="AC125" s="3"/>
      <c r="AD125" s="3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</row>
    <row r="126" spans="17:79" s="2" customFormat="1" ht="30" hidden="1" customHeight="1">
      <c r="Q126" s="3"/>
      <c r="R126" s="3"/>
      <c r="S126" s="3"/>
      <c r="T126" s="3"/>
      <c r="U126" s="263" t="s">
        <v>172</v>
      </c>
      <c r="V126" s="264"/>
      <c r="W126" s="265" t="s">
        <v>36</v>
      </c>
      <c r="X126" s="247" t="s">
        <v>240</v>
      </c>
      <c r="Y126" s="247"/>
      <c r="Z126" s="3"/>
      <c r="AA126" s="266"/>
      <c r="AB126" s="3"/>
      <c r="AC126" s="3"/>
      <c r="AD126" s="3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</row>
    <row r="127" spans="17:79" s="2" customFormat="1" ht="15.75" hidden="1">
      <c r="Q127" s="3"/>
      <c r="R127" s="3"/>
      <c r="S127" s="3"/>
      <c r="T127" s="3"/>
      <c r="U127" s="263" t="s">
        <v>170</v>
      </c>
      <c r="V127" s="264"/>
      <c r="W127" s="265" t="s">
        <v>36</v>
      </c>
      <c r="X127" s="202" t="s">
        <v>241</v>
      </c>
      <c r="Y127" s="202"/>
      <c r="Z127" s="247"/>
      <c r="AA127" s="267"/>
      <c r="AB127" s="3"/>
      <c r="AC127" s="3"/>
      <c r="AD127" s="3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</row>
    <row r="128" spans="17:79" s="2" customFormat="1" ht="16.5" hidden="1" thickBot="1">
      <c r="Q128" s="3"/>
      <c r="R128" s="3"/>
      <c r="S128" s="3"/>
      <c r="T128" s="3"/>
      <c r="U128" s="268" t="s">
        <v>176</v>
      </c>
      <c r="V128" s="264"/>
      <c r="W128" s="269" t="s">
        <v>36</v>
      </c>
      <c r="X128" s="462" t="s">
        <v>242</v>
      </c>
      <c r="Y128" s="462"/>
      <c r="Z128" s="3"/>
      <c r="AA128" s="266"/>
      <c r="AB128" s="3"/>
      <c r="AC128" s="3"/>
      <c r="AD128" s="3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</row>
    <row r="129" spans="17:79" s="2" customFormat="1" ht="30" hidden="1" customHeight="1">
      <c r="Q129" s="3"/>
      <c r="R129" s="3"/>
      <c r="S129" s="3"/>
      <c r="T129" s="3"/>
      <c r="V129" s="314"/>
      <c r="Z129" s="261"/>
      <c r="AA129" s="261"/>
      <c r="AB129" s="3"/>
      <c r="AC129" s="3"/>
      <c r="AD129" s="3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</row>
    <row r="130" spans="17:79" s="2" customFormat="1" hidden="1">
      <c r="Q130" s="3"/>
      <c r="R130" s="3"/>
      <c r="S130" s="3"/>
      <c r="T130" s="3"/>
      <c r="AB130" s="3"/>
      <c r="AC130" s="3"/>
      <c r="AD130" s="3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</row>
    <row r="131" spans="17:79" s="2" customFormat="1" hidden="1">
      <c r="Q131" s="3"/>
      <c r="R131" s="3"/>
      <c r="S131" s="3"/>
      <c r="T131" s="3"/>
      <c r="AB131" s="3"/>
      <c r="AC131" s="3"/>
      <c r="AD131" s="3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</row>
    <row r="132" spans="17:79" s="2" customFormat="1" hidden="1">
      <c r="Q132" s="3"/>
      <c r="R132" s="3"/>
      <c r="S132" s="3"/>
      <c r="T132" s="3"/>
      <c r="AB132" s="3"/>
      <c r="AC132" s="3"/>
      <c r="AD132" s="3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</row>
    <row r="133" spans="17:79" s="2" customFormat="1" hidden="1"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</row>
    <row r="134" spans="17:79" s="2" customFormat="1" hidden="1"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</row>
    <row r="135" spans="17:79" s="2" customFormat="1" hidden="1"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</row>
    <row r="136" spans="17:79" s="2" customFormat="1" hidden="1"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</row>
    <row r="137" spans="17:79" s="2" customFormat="1" hidden="1"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</row>
    <row r="138" spans="17:79" s="2" customFormat="1" hidden="1"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</row>
    <row r="139" spans="17:79" s="2" customFormat="1" hidden="1"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</row>
    <row r="140" spans="17:79" s="2" customFormat="1" hidden="1"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</row>
    <row r="141" spans="17:79" s="2" customFormat="1" hidden="1"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</row>
    <row r="142" spans="17:79" s="2" customFormat="1" hidden="1"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</row>
    <row r="143" spans="17:79" s="2" customFormat="1" hidden="1"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</row>
    <row r="144" spans="17:79" s="2" customFormat="1" hidden="1"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</row>
    <row r="145" spans="17:79" s="2" customFormat="1" hidden="1"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</row>
    <row r="146" spans="17:79" s="2" customFormat="1" hidden="1"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</row>
    <row r="147" spans="17:79" s="2" customFormat="1" hidden="1"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</row>
    <row r="148" spans="17:79" s="2" customFormat="1" hidden="1"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</row>
    <row r="149" spans="17:79" s="2" customFormat="1" hidden="1"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</row>
    <row r="150" spans="17:79" s="2" customFormat="1" hidden="1"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</row>
    <row r="151" spans="17:79" s="2" customFormat="1" hidden="1"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</row>
    <row r="152" spans="17:79" s="2" customFormat="1" hidden="1"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</row>
    <row r="153" spans="17:79" s="2" customFormat="1" hidden="1"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</row>
    <row r="154" spans="17:79" s="2" customFormat="1" hidden="1"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</row>
    <row r="155" spans="17:79" s="2" customFormat="1" hidden="1"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</row>
    <row r="156" spans="17:79" s="2" customFormat="1" hidden="1"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</row>
    <row r="157" spans="17:79" s="2" customFormat="1" hidden="1"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</row>
    <row r="158" spans="17:79" s="2" customFormat="1" hidden="1"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</row>
    <row r="159" spans="17:79" s="2" customFormat="1" hidden="1"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</row>
    <row r="160" spans="17:79" s="2" customFormat="1" hidden="1"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</row>
    <row r="161" spans="17:79" s="2" customFormat="1" hidden="1"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</row>
    <row r="162" spans="17:79" s="2" customFormat="1" hidden="1"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</row>
    <row r="163" spans="17:79" s="2" customFormat="1" hidden="1"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</row>
    <row r="164" spans="17:79" s="2" customFormat="1" hidden="1"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</row>
    <row r="165" spans="17:79" s="2" customFormat="1" hidden="1"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</row>
    <row r="166" spans="17:79" s="2" customFormat="1" hidden="1"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</row>
    <row r="167" spans="17:79" s="2" customFormat="1" hidden="1"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</row>
    <row r="168" spans="17:79" s="2" customFormat="1" hidden="1"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</row>
    <row r="169" spans="17:79" s="2" customFormat="1" hidden="1"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</row>
    <row r="170" spans="17:79" s="2" customFormat="1" hidden="1"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</row>
    <row r="171" spans="17:79" s="2" customFormat="1" hidden="1"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</row>
    <row r="172" spans="17:79" s="2" customFormat="1" hidden="1"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</row>
    <row r="173" spans="17:79" s="2" customFormat="1" hidden="1"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</row>
    <row r="174" spans="17:79" s="2" customFormat="1" hidden="1"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</row>
    <row r="175" spans="17:79" s="2" customFormat="1" hidden="1"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</row>
    <row r="176" spans="17:79" s="2" customFormat="1" hidden="1"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</row>
    <row r="177" spans="1:79" s="2" customFormat="1" hidden="1"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</row>
    <row r="178" spans="1:79" s="2" customFormat="1" hidden="1"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</row>
    <row r="179" spans="1:79" s="2" customFormat="1" hidden="1"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</row>
    <row r="180" spans="1:79" s="9" customFormat="1" hidden="1">
      <c r="A180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2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</row>
    <row r="181" spans="1:79" s="9" customFormat="1" hidden="1">
      <c r="A181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2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</row>
    <row r="182" spans="1:79" s="9" customFormat="1" hidden="1">
      <c r="A182"/>
      <c r="B182" s="7"/>
      <c r="C182" s="32"/>
      <c r="D182" s="32"/>
      <c r="E182" s="32"/>
      <c r="F182" s="32"/>
      <c r="G182" s="32"/>
      <c r="H182" s="32"/>
      <c r="I182" s="32"/>
      <c r="J182" s="32"/>
      <c r="K182" s="32"/>
      <c r="L182" s="7"/>
      <c r="M182" s="7"/>
      <c r="N182" s="32"/>
      <c r="O182" s="7"/>
      <c r="P182" s="35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</row>
    <row r="183" spans="1:79" s="9" customFormat="1" hidden="1">
      <c r="A183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7"/>
      <c r="M183" s="7"/>
      <c r="N183" s="32"/>
      <c r="O183" s="7"/>
      <c r="P183" s="2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</row>
    <row r="184" spans="1:79" s="9" customFormat="1" hidden="1">
      <c r="A184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7"/>
      <c r="M184" s="7"/>
      <c r="N184" s="32"/>
      <c r="O184" s="7"/>
      <c r="P184" s="2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</row>
    <row r="185" spans="1:79" s="9" customFormat="1" hidden="1">
      <c r="A185"/>
      <c r="B185" s="57" t="s">
        <v>243</v>
      </c>
      <c r="C185" s="46"/>
      <c r="D185" s="46"/>
      <c r="E185" s="46" t="s">
        <v>182</v>
      </c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57"/>
      <c r="T185" s="57"/>
      <c r="U185" s="46"/>
      <c r="V185" s="58"/>
      <c r="W185" s="58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</row>
    <row r="186" spans="1:79" s="9" customFormat="1" hidden="1">
      <c r="A186"/>
      <c r="B186" s="58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57"/>
      <c r="R186" s="57"/>
      <c r="S186" s="57"/>
      <c r="T186" s="57"/>
      <c r="U186" s="58"/>
      <c r="V186" s="58"/>
      <c r="W186" s="58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</row>
    <row r="187" spans="1:79" s="9" customFormat="1" hidden="1">
      <c r="A187"/>
      <c r="B187" s="57" t="s">
        <v>53</v>
      </c>
      <c r="C187" s="46"/>
      <c r="D187" s="46"/>
      <c r="E187" s="46" t="s">
        <v>53</v>
      </c>
      <c r="F187" s="46"/>
      <c r="G187" s="48"/>
      <c r="H187" s="48" t="s">
        <v>27</v>
      </c>
      <c r="I187" s="48"/>
      <c r="J187" s="48" t="s">
        <v>244</v>
      </c>
      <c r="K187" s="48"/>
      <c r="L187" s="48" t="s">
        <v>32</v>
      </c>
      <c r="M187" s="48"/>
      <c r="N187" s="48" t="s">
        <v>36</v>
      </c>
      <c r="O187" s="46"/>
      <c r="P187" s="46"/>
      <c r="Q187" s="57"/>
      <c r="R187" s="57"/>
      <c r="S187" s="57"/>
      <c r="T187" s="58"/>
      <c r="U187" s="89"/>
      <c r="V187" s="80"/>
      <c r="W187" s="80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</row>
    <row r="188" spans="1:79" s="9" customFormat="1" hidden="1">
      <c r="A188"/>
      <c r="B188" s="81" t="s">
        <v>27</v>
      </c>
      <c r="C188" s="46"/>
      <c r="D188" s="46"/>
      <c r="E188" s="158">
        <v>12</v>
      </c>
      <c r="F188" s="158"/>
      <c r="G188" s="48"/>
      <c r="H188" s="159"/>
      <c r="I188" s="48"/>
      <c r="J188" s="158">
        <v>12</v>
      </c>
      <c r="K188" s="48"/>
      <c r="L188" s="159"/>
      <c r="M188" s="48"/>
      <c r="N188" s="158">
        <v>12</v>
      </c>
      <c r="O188" s="154"/>
      <c r="P188" s="154"/>
      <c r="Q188" s="57"/>
      <c r="R188" s="57"/>
      <c r="S188" s="57"/>
      <c r="T188" s="58"/>
      <c r="U188" s="48"/>
      <c r="V188" s="48"/>
      <c r="W188" s="46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</row>
    <row r="189" spans="1:79" s="9" customFormat="1" hidden="1">
      <c r="A189"/>
      <c r="B189" s="81" t="s">
        <v>32</v>
      </c>
      <c r="C189" s="46"/>
      <c r="D189" s="46"/>
      <c r="E189" s="158">
        <v>14</v>
      </c>
      <c r="F189" s="158"/>
      <c r="G189" s="48"/>
      <c r="H189" s="158">
        <v>14</v>
      </c>
      <c r="I189" s="48"/>
      <c r="J189" s="158">
        <v>14</v>
      </c>
      <c r="K189" s="48"/>
      <c r="L189" s="159"/>
      <c r="M189" s="48"/>
      <c r="N189" s="158">
        <v>14</v>
      </c>
      <c r="O189" s="154"/>
      <c r="P189" s="154"/>
      <c r="Q189" s="57"/>
      <c r="R189" s="57"/>
      <c r="S189" s="57"/>
      <c r="T189" s="58"/>
      <c r="U189" s="48"/>
      <c r="V189" s="48"/>
      <c r="W189" s="46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</row>
    <row r="190" spans="1:79" s="9" customFormat="1" hidden="1">
      <c r="A190"/>
      <c r="B190" s="81" t="s">
        <v>36</v>
      </c>
      <c r="C190" s="46"/>
      <c r="D190" s="46"/>
      <c r="E190" s="158">
        <v>16</v>
      </c>
      <c r="F190" s="158"/>
      <c r="G190" s="48"/>
      <c r="H190" s="158">
        <v>16</v>
      </c>
      <c r="I190" s="48"/>
      <c r="J190" s="158">
        <v>16</v>
      </c>
      <c r="K190" s="48"/>
      <c r="L190" s="159"/>
      <c r="M190" s="48"/>
      <c r="N190" s="158">
        <v>16</v>
      </c>
      <c r="O190" s="154"/>
      <c r="P190" s="154"/>
      <c r="Q190" s="57"/>
      <c r="R190" s="57"/>
      <c r="S190" s="57"/>
      <c r="T190" s="58"/>
      <c r="U190" s="48"/>
      <c r="V190" s="48"/>
      <c r="W190" s="46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</row>
    <row r="191" spans="1:79" s="9" customFormat="1" hidden="1">
      <c r="A191"/>
      <c r="C191" s="46"/>
      <c r="D191" s="46"/>
      <c r="E191" s="158">
        <v>18</v>
      </c>
      <c r="F191" s="158"/>
      <c r="G191" s="48"/>
      <c r="H191" s="159"/>
      <c r="I191" s="48"/>
      <c r="J191" s="158">
        <v>18</v>
      </c>
      <c r="K191" s="48"/>
      <c r="L191" s="159"/>
      <c r="M191" s="48"/>
      <c r="N191" s="159"/>
      <c r="O191" s="154"/>
      <c r="P191" s="154"/>
      <c r="Q191" s="57"/>
      <c r="R191" s="57"/>
      <c r="S191" s="57"/>
      <c r="T191" s="58"/>
      <c r="U191" s="48"/>
      <c r="V191" s="48"/>
      <c r="W191" s="46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</row>
    <row r="192" spans="1:79" s="9" customFormat="1" hidden="1">
      <c r="A192"/>
      <c r="B192" s="46"/>
      <c r="C192" s="46"/>
      <c r="D192" s="46"/>
      <c r="E192" s="158">
        <v>20</v>
      </c>
      <c r="F192" s="158"/>
      <c r="G192" s="48"/>
      <c r="H192" s="158">
        <v>20</v>
      </c>
      <c r="I192" s="48"/>
      <c r="J192" s="158">
        <v>20</v>
      </c>
      <c r="K192" s="48"/>
      <c r="L192" s="159"/>
      <c r="M192" s="48"/>
      <c r="N192" s="158">
        <v>20</v>
      </c>
      <c r="O192" s="154"/>
      <c r="P192" s="154"/>
      <c r="Q192" s="57"/>
      <c r="R192" s="57"/>
      <c r="S192" s="57"/>
      <c r="T192" s="58"/>
      <c r="U192" s="48"/>
      <c r="V192" s="48"/>
      <c r="W192" s="48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</row>
    <row r="193" spans="1:79" s="9" customFormat="1" hidden="1">
      <c r="A193"/>
      <c r="B193" s="46"/>
      <c r="C193" s="46"/>
      <c r="D193" s="46"/>
      <c r="E193" s="158">
        <v>22</v>
      </c>
      <c r="F193" s="158"/>
      <c r="G193" s="48"/>
      <c r="H193" s="158">
        <v>22</v>
      </c>
      <c r="I193" s="48"/>
      <c r="J193" s="158">
        <v>22</v>
      </c>
      <c r="K193" s="48"/>
      <c r="L193" s="159"/>
      <c r="M193" s="48"/>
      <c r="N193" s="159"/>
      <c r="O193" s="154"/>
      <c r="P193" s="154"/>
      <c r="Q193" s="57"/>
      <c r="R193" s="57"/>
      <c r="S193" s="57"/>
      <c r="T193" s="58"/>
      <c r="U193" s="48"/>
      <c r="V193" s="48"/>
      <c r="W193" s="48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</row>
    <row r="194" spans="1:79" s="9" customFormat="1" hidden="1">
      <c r="A194"/>
      <c r="B194" s="46"/>
      <c r="C194" s="46"/>
      <c r="D194" s="46"/>
      <c r="E194" s="159"/>
      <c r="F194" s="159"/>
      <c r="G194" s="46"/>
      <c r="H194" s="159"/>
      <c r="I194" s="46"/>
      <c r="J194" s="159"/>
      <c r="K194" s="46"/>
      <c r="L194" s="159"/>
      <c r="M194" s="48"/>
      <c r="N194" s="299">
        <v>25</v>
      </c>
      <c r="O194" s="154"/>
      <c r="P194" s="154"/>
      <c r="Q194" s="57"/>
      <c r="R194" s="57"/>
      <c r="S194" s="57"/>
      <c r="T194" s="58"/>
      <c r="U194" s="46"/>
      <c r="V194" s="46"/>
      <c r="W194" s="46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</row>
    <row r="195" spans="1:79" s="9" customFormat="1" hidden="1">
      <c r="A195"/>
      <c r="B195" s="46"/>
      <c r="C195" s="46"/>
      <c r="D195" s="46"/>
      <c r="E195" s="158">
        <v>26</v>
      </c>
      <c r="F195" s="158"/>
      <c r="G195" s="48"/>
      <c r="H195" s="158">
        <v>26</v>
      </c>
      <c r="I195" s="48"/>
      <c r="J195" s="158">
        <v>26</v>
      </c>
      <c r="K195" s="48"/>
      <c r="L195" s="158">
        <v>26</v>
      </c>
      <c r="M195" s="48"/>
      <c r="N195" s="159"/>
      <c r="O195" s="154"/>
      <c r="P195" s="154"/>
      <c r="Q195" s="57"/>
      <c r="R195" s="57"/>
      <c r="S195" s="57"/>
      <c r="T195" s="58"/>
      <c r="U195" s="48"/>
      <c r="V195" s="48"/>
      <c r="W195" s="48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</row>
    <row r="196" spans="1:79" s="9" customFormat="1" hidden="1">
      <c r="A196"/>
      <c r="B196" s="46"/>
      <c r="C196" s="46"/>
      <c r="D196" s="46"/>
      <c r="E196" s="161"/>
      <c r="F196" s="161"/>
      <c r="G196" s="46"/>
      <c r="H196" s="159"/>
      <c r="I196" s="46"/>
      <c r="J196" s="159"/>
      <c r="K196" s="46"/>
      <c r="L196" s="159"/>
      <c r="M196" s="48"/>
      <c r="N196" s="159"/>
      <c r="O196" s="154"/>
      <c r="P196" s="154"/>
      <c r="Q196" s="57"/>
      <c r="R196" s="57"/>
      <c r="S196" s="57"/>
      <c r="T196" s="46"/>
      <c r="U196" s="46"/>
      <c r="V196" s="46"/>
      <c r="W196" s="4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</row>
    <row r="197" spans="1:79" s="9" customFormat="1" hidden="1">
      <c r="A197"/>
      <c r="B197" s="46"/>
      <c r="C197" s="46"/>
      <c r="D197" s="46"/>
      <c r="E197" s="158">
        <v>30</v>
      </c>
      <c r="F197" s="158"/>
      <c r="G197" s="48"/>
      <c r="H197" s="158">
        <v>30</v>
      </c>
      <c r="I197" s="48"/>
      <c r="J197" s="158">
        <v>30</v>
      </c>
      <c r="K197" s="48"/>
      <c r="L197" s="158">
        <v>30</v>
      </c>
      <c r="M197" s="48"/>
      <c r="N197" s="159"/>
      <c r="O197" s="154"/>
      <c r="P197" s="154"/>
      <c r="Q197" s="57"/>
      <c r="R197" s="57"/>
      <c r="S197" s="57"/>
      <c r="T197" s="58"/>
      <c r="U197" s="48"/>
      <c r="V197" s="48"/>
      <c r="W197" s="48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</row>
    <row r="198" spans="1:79" s="9" customFormat="1" hidden="1">
      <c r="A198"/>
      <c r="B198" s="46"/>
      <c r="C198" s="46"/>
      <c r="D198" s="46"/>
      <c r="E198" s="161"/>
      <c r="F198" s="161"/>
      <c r="G198" s="46"/>
      <c r="H198" s="159"/>
      <c r="I198" s="46"/>
      <c r="J198" s="159"/>
      <c r="K198" s="46"/>
      <c r="L198" s="159"/>
      <c r="M198" s="48"/>
      <c r="N198" s="299">
        <v>32</v>
      </c>
      <c r="O198" s="154"/>
      <c r="P198" s="154"/>
      <c r="Q198" s="57"/>
      <c r="R198" s="57"/>
      <c r="S198" s="129" t="s">
        <v>183</v>
      </c>
      <c r="T198" s="130" t="s">
        <v>183</v>
      </c>
      <c r="U198" s="121"/>
      <c r="V198" s="130" t="s">
        <v>183</v>
      </c>
      <c r="W198" s="122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</row>
    <row r="199" spans="1:79" s="9" customFormat="1" ht="15.75" hidden="1">
      <c r="A199"/>
      <c r="B199" s="46"/>
      <c r="C199" s="46"/>
      <c r="D199" s="46"/>
      <c r="E199" s="158">
        <v>34</v>
      </c>
      <c r="F199" s="158"/>
      <c r="G199" s="48"/>
      <c r="H199" s="158">
        <v>34</v>
      </c>
      <c r="I199" s="48"/>
      <c r="J199" s="158">
        <v>34</v>
      </c>
      <c r="K199" s="48"/>
      <c r="L199" s="158">
        <v>34</v>
      </c>
      <c r="M199" s="46"/>
      <c r="N199" s="159"/>
      <c r="O199" s="154"/>
      <c r="P199" s="155"/>
      <c r="Q199" s="57"/>
      <c r="R199" s="57"/>
      <c r="S199" s="131" t="str">
        <f>G17</f>
        <v>STANDARD</v>
      </c>
      <c r="T199" s="132" t="str">
        <f>B17</f>
        <v>B500 B</v>
      </c>
      <c r="U199" s="123" t="str">
        <f>T199</f>
        <v>B500 B</v>
      </c>
      <c r="V199" s="126" t="s">
        <v>184</v>
      </c>
      <c r="W199" s="124" t="str">
        <f>S199</f>
        <v>STANDARD</v>
      </c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</row>
    <row r="200" spans="1:79" s="9" customFormat="1" ht="15.75" hidden="1">
      <c r="A200"/>
      <c r="B200" s="46"/>
      <c r="C200" s="46"/>
      <c r="D200" s="46"/>
      <c r="E200" s="158">
        <v>40</v>
      </c>
      <c r="F200" s="158"/>
      <c r="G200" s="48"/>
      <c r="H200" s="158">
        <v>40</v>
      </c>
      <c r="I200" s="48"/>
      <c r="J200" s="158">
        <v>40</v>
      </c>
      <c r="K200" s="48"/>
      <c r="L200" s="158">
        <v>40</v>
      </c>
      <c r="M200" s="46"/>
      <c r="N200" s="299">
        <v>40</v>
      </c>
      <c r="O200" s="154"/>
      <c r="P200" s="155"/>
      <c r="Q200" s="57"/>
      <c r="R200" s="57"/>
      <c r="S200" s="131"/>
      <c r="T200" s="58"/>
      <c r="U200" s="125" t="s">
        <v>185</v>
      </c>
      <c r="V200" s="402"/>
      <c r="W200" s="122" t="s">
        <v>186</v>
      </c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</row>
    <row r="201" spans="1:79" s="9" customFormat="1" hidden="1">
      <c r="A201"/>
      <c r="B201" s="46"/>
      <c r="C201" s="46"/>
      <c r="D201" s="46"/>
      <c r="E201" s="299"/>
      <c r="F201" s="160"/>
      <c r="G201" s="48"/>
      <c r="H201" s="159"/>
      <c r="I201" s="48"/>
      <c r="J201" s="299"/>
      <c r="K201" s="48"/>
      <c r="L201" s="159"/>
      <c r="M201" s="46"/>
      <c r="N201" s="159"/>
      <c r="O201" s="154"/>
      <c r="P201" s="155"/>
      <c r="Q201" s="139"/>
      <c r="R201" s="140"/>
      <c r="S201" s="141">
        <f t="shared" ref="S201:S213" si="25">IF($G$17=$E$187,E188,IF($G$17=$H$187,H188,IF($G$17=$J$187,J188,IF($G$17=$L$187,L188,IF($G$17=$N$187,N188,"ERROR")))))</f>
        <v>12</v>
      </c>
      <c r="T201" s="142">
        <f>IF($B$17=$E$206,E207,IF($B$17=$H$206,H207,IF($B$17=$J$206,J207,IF($B$17=$L$206,L207,IF($B$17=$P$206,P207,IF($B$17=$N$206,N207,IF($B$17=$O$206,O207,"ERROR")))))))</f>
        <v>12</v>
      </c>
      <c r="U201" s="143"/>
      <c r="V201" s="126">
        <f>IF(S201=T201,S201,IF(S201=0,"",""))</f>
        <v>12</v>
      </c>
      <c r="W201" s="144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</row>
    <row r="202" spans="1:79" s="9" customFormat="1" hidden="1">
      <c r="A202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57"/>
      <c r="Q202" s="57"/>
      <c r="R202" s="57"/>
      <c r="S202" s="129">
        <f t="shared" si="25"/>
        <v>14</v>
      </c>
      <c r="T202" s="130">
        <f t="shared" ref="T202:T214" si="26">IF($B$17=$E$206,E208,IF($B$17=$H$206,H208,IF($B$17=$J$206,J208,IF($B$17=$L$206,L208,IF($B$17=$P$206,P208,IF($B$17=$N$206,N208,IF($B$17=$O$206,O208,"ERROR")))))))</f>
        <v>14</v>
      </c>
      <c r="U202" s="127"/>
      <c r="V202" s="126">
        <f t="shared" ref="V202:V213" si="27">IF(S202=T202,S202,IF(S202=0,"",""))</f>
        <v>14</v>
      </c>
      <c r="W202" s="128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</row>
    <row r="203" spans="1:79" s="9" customFormat="1" hidden="1">
      <c r="A203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57"/>
      <c r="Q203" s="57"/>
      <c r="R203" s="57"/>
      <c r="S203" s="129">
        <f t="shared" si="25"/>
        <v>16</v>
      </c>
      <c r="T203" s="130">
        <f t="shared" si="26"/>
        <v>16</v>
      </c>
      <c r="U203" s="127"/>
      <c r="V203" s="126">
        <f t="shared" si="27"/>
        <v>16</v>
      </c>
      <c r="W203" s="128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</row>
    <row r="204" spans="1:79" s="9" customFormat="1" ht="15.75" hidden="1">
      <c r="A204"/>
      <c r="B204" s="57" t="s">
        <v>187</v>
      </c>
      <c r="C204" s="46"/>
      <c r="D204" s="46"/>
      <c r="E204" s="46" t="s">
        <v>188</v>
      </c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57"/>
      <c r="Q204" s="57"/>
      <c r="R204" s="57"/>
      <c r="S204" s="129">
        <f t="shared" si="25"/>
        <v>18</v>
      </c>
      <c r="T204" s="130">
        <f t="shared" si="26"/>
        <v>18</v>
      </c>
      <c r="U204" s="127"/>
      <c r="V204" s="126">
        <f t="shared" si="27"/>
        <v>18</v>
      </c>
      <c r="W204" s="128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</row>
    <row r="205" spans="1:79" s="9" customFormat="1" hidden="1">
      <c r="A205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57"/>
      <c r="Q205" s="46"/>
      <c r="R205" s="57"/>
      <c r="S205" s="129">
        <f t="shared" si="25"/>
        <v>20</v>
      </c>
      <c r="T205" s="130">
        <f t="shared" si="26"/>
        <v>20</v>
      </c>
      <c r="U205" s="127"/>
      <c r="V205" s="126">
        <f t="shared" si="27"/>
        <v>20</v>
      </c>
      <c r="W205" s="128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</row>
    <row r="206" spans="1:79" s="9" customFormat="1" hidden="1">
      <c r="A206"/>
      <c r="B206" s="81" t="s">
        <v>52</v>
      </c>
      <c r="C206" s="46"/>
      <c r="D206" s="46"/>
      <c r="E206" s="48" t="s">
        <v>52</v>
      </c>
      <c r="F206" s="48"/>
      <c r="G206" s="48"/>
      <c r="H206" s="48" t="s">
        <v>165</v>
      </c>
      <c r="I206" s="48"/>
      <c r="J206" s="48" t="s">
        <v>168</v>
      </c>
      <c r="K206" s="48"/>
      <c r="L206" s="48" t="s">
        <v>170</v>
      </c>
      <c r="M206" s="48"/>
      <c r="N206" s="48" t="s">
        <v>172</v>
      </c>
      <c r="O206" s="48" t="s">
        <v>174</v>
      </c>
      <c r="P206" s="57" t="s">
        <v>176</v>
      </c>
      <c r="Q206" s="46"/>
      <c r="R206" s="57"/>
      <c r="S206" s="129">
        <f t="shared" si="25"/>
        <v>22</v>
      </c>
      <c r="T206" s="130">
        <f t="shared" si="26"/>
        <v>22</v>
      </c>
      <c r="U206" s="127"/>
      <c r="V206" s="126">
        <f t="shared" si="27"/>
        <v>22</v>
      </c>
      <c r="W206" s="128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</row>
    <row r="207" spans="1:79" s="9" customFormat="1" hidden="1">
      <c r="A207"/>
      <c r="B207" s="81" t="s">
        <v>165</v>
      </c>
      <c r="C207" s="46"/>
      <c r="D207" s="46"/>
      <c r="E207" s="158">
        <v>12</v>
      </c>
      <c r="F207" s="158"/>
      <c r="G207" s="48"/>
      <c r="H207" s="158">
        <v>12</v>
      </c>
      <c r="I207" s="48"/>
      <c r="J207" s="156"/>
      <c r="K207" s="48"/>
      <c r="L207" s="158">
        <v>12</v>
      </c>
      <c r="M207" s="48"/>
      <c r="N207" s="158">
        <v>12</v>
      </c>
      <c r="O207" s="158">
        <v>12</v>
      </c>
      <c r="P207" s="145">
        <v>12</v>
      </c>
      <c r="Q207" s="46"/>
      <c r="R207" s="57"/>
      <c r="S207" s="129">
        <f t="shared" si="25"/>
        <v>0</v>
      </c>
      <c r="T207" s="130">
        <f t="shared" si="26"/>
        <v>0</v>
      </c>
      <c r="U207" s="127"/>
      <c r="V207" s="126">
        <f t="shared" si="27"/>
        <v>0</v>
      </c>
      <c r="W207" s="128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</row>
    <row r="208" spans="1:79" s="9" customFormat="1" hidden="1">
      <c r="A208"/>
      <c r="B208" s="81" t="s">
        <v>168</v>
      </c>
      <c r="C208" s="46"/>
      <c r="D208" s="46"/>
      <c r="E208" s="158">
        <v>14</v>
      </c>
      <c r="F208" s="158"/>
      <c r="G208" s="48"/>
      <c r="H208" s="158">
        <v>14</v>
      </c>
      <c r="I208" s="48"/>
      <c r="J208" s="156"/>
      <c r="K208" s="48"/>
      <c r="L208" s="158">
        <v>14</v>
      </c>
      <c r="M208" s="48"/>
      <c r="N208" s="158">
        <v>14</v>
      </c>
      <c r="O208" s="158">
        <v>14</v>
      </c>
      <c r="P208" s="145">
        <v>14</v>
      </c>
      <c r="Q208" s="46"/>
      <c r="R208" s="57"/>
      <c r="S208" s="129">
        <f t="shared" si="25"/>
        <v>26</v>
      </c>
      <c r="T208" s="130">
        <f t="shared" si="26"/>
        <v>26</v>
      </c>
      <c r="U208" s="127"/>
      <c r="V208" s="126">
        <f t="shared" si="27"/>
        <v>26</v>
      </c>
      <c r="W208" s="12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</row>
    <row r="209" spans="1:79" s="9" customFormat="1" hidden="1">
      <c r="A209"/>
      <c r="B209" s="81" t="s">
        <v>170</v>
      </c>
      <c r="C209" s="46"/>
      <c r="D209" s="46"/>
      <c r="E209" s="158">
        <v>16</v>
      </c>
      <c r="F209" s="158"/>
      <c r="G209" s="48"/>
      <c r="H209" s="158">
        <v>16</v>
      </c>
      <c r="I209" s="48"/>
      <c r="J209" s="156"/>
      <c r="K209" s="48"/>
      <c r="L209" s="158">
        <v>16</v>
      </c>
      <c r="M209" s="48"/>
      <c r="N209" s="158">
        <v>16</v>
      </c>
      <c r="O209" s="158">
        <v>16</v>
      </c>
      <c r="P209" s="145">
        <v>16</v>
      </c>
      <c r="Q209" s="46"/>
      <c r="R209" s="57"/>
      <c r="S209" s="129">
        <f t="shared" si="25"/>
        <v>0</v>
      </c>
      <c r="T209" s="130">
        <f t="shared" si="26"/>
        <v>0</v>
      </c>
      <c r="U209" s="127"/>
      <c r="V209" s="126">
        <f t="shared" si="27"/>
        <v>0</v>
      </c>
      <c r="W209" s="128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</row>
    <row r="210" spans="1:79" s="9" customFormat="1" hidden="1">
      <c r="A210"/>
      <c r="B210" s="81" t="s">
        <v>172</v>
      </c>
      <c r="C210" s="46"/>
      <c r="D210" s="46"/>
      <c r="E210" s="158">
        <v>18</v>
      </c>
      <c r="F210" s="158"/>
      <c r="G210" s="48"/>
      <c r="H210" s="158">
        <v>18</v>
      </c>
      <c r="I210" s="48"/>
      <c r="J210" s="156"/>
      <c r="K210" s="48"/>
      <c r="L210" s="158">
        <v>18</v>
      </c>
      <c r="M210" s="48"/>
      <c r="N210" s="158"/>
      <c r="O210" s="158"/>
      <c r="P210" s="145"/>
      <c r="Q210" s="46"/>
      <c r="R210" s="57"/>
      <c r="S210" s="129">
        <f t="shared" si="25"/>
        <v>30</v>
      </c>
      <c r="T210" s="130">
        <f t="shared" si="26"/>
        <v>30</v>
      </c>
      <c r="U210" s="127"/>
      <c r="V210" s="126">
        <f t="shared" si="27"/>
        <v>30</v>
      </c>
      <c r="W210" s="128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</row>
    <row r="211" spans="1:79" s="9" customFormat="1" hidden="1">
      <c r="A211"/>
      <c r="B211" s="7" t="s">
        <v>174</v>
      </c>
      <c r="C211" s="46"/>
      <c r="D211" s="46"/>
      <c r="E211" s="158">
        <v>20</v>
      </c>
      <c r="F211" s="158"/>
      <c r="G211" s="48"/>
      <c r="H211" s="158">
        <v>20</v>
      </c>
      <c r="I211" s="48"/>
      <c r="J211" s="156"/>
      <c r="K211" s="48"/>
      <c r="L211" s="158">
        <v>20</v>
      </c>
      <c r="M211" s="48"/>
      <c r="N211" s="158">
        <v>20</v>
      </c>
      <c r="O211" s="158">
        <v>20</v>
      </c>
      <c r="P211" s="145">
        <v>20</v>
      </c>
      <c r="Q211" s="46"/>
      <c r="R211" s="57"/>
      <c r="S211" s="129">
        <f t="shared" si="25"/>
        <v>0</v>
      </c>
      <c r="T211" s="130">
        <f t="shared" si="26"/>
        <v>0</v>
      </c>
      <c r="U211" s="127"/>
      <c r="V211" s="126">
        <f t="shared" si="27"/>
        <v>0</v>
      </c>
      <c r="W211" s="128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</row>
    <row r="212" spans="1:79" s="9" customFormat="1" hidden="1">
      <c r="A212"/>
      <c r="B212" s="301" t="s">
        <v>176</v>
      </c>
      <c r="C212" s="46"/>
      <c r="D212" s="46"/>
      <c r="E212" s="158">
        <v>22</v>
      </c>
      <c r="F212" s="158"/>
      <c r="G212" s="48"/>
      <c r="H212" s="158">
        <v>22</v>
      </c>
      <c r="I212" s="48"/>
      <c r="J212" s="156"/>
      <c r="K212" s="48"/>
      <c r="L212" s="156"/>
      <c r="M212" s="48"/>
      <c r="N212" s="156"/>
      <c r="O212" s="156"/>
      <c r="P212" s="145"/>
      <c r="Q212" s="46"/>
      <c r="R212" s="57"/>
      <c r="S212" s="129">
        <f t="shared" si="25"/>
        <v>34</v>
      </c>
      <c r="T212" s="130">
        <f t="shared" si="26"/>
        <v>34</v>
      </c>
      <c r="U212" s="127"/>
      <c r="V212" s="126">
        <f t="shared" si="27"/>
        <v>34</v>
      </c>
      <c r="W212" s="128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</row>
    <row r="213" spans="1:79" s="9" customFormat="1" hidden="1">
      <c r="A213"/>
      <c r="B213" s="46"/>
      <c r="C213" s="46"/>
      <c r="D213" s="46"/>
      <c r="E213" s="156"/>
      <c r="F213" s="156"/>
      <c r="G213" s="48"/>
      <c r="H213" s="156"/>
      <c r="I213" s="48"/>
      <c r="J213" s="156"/>
      <c r="K213" s="48"/>
      <c r="L213" s="156"/>
      <c r="M213" s="48"/>
      <c r="N213" s="299">
        <v>25</v>
      </c>
      <c r="O213" s="299">
        <v>25</v>
      </c>
      <c r="P213" s="306">
        <v>25</v>
      </c>
      <c r="Q213" s="46"/>
      <c r="R213" s="57"/>
      <c r="S213" s="129">
        <f t="shared" si="25"/>
        <v>40</v>
      </c>
      <c r="T213" s="130">
        <f t="shared" si="26"/>
        <v>40</v>
      </c>
      <c r="U213" s="127"/>
      <c r="V213" s="126">
        <f t="shared" si="27"/>
        <v>40</v>
      </c>
      <c r="W213" s="128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</row>
    <row r="214" spans="1:79" s="9" customFormat="1" ht="15.75" hidden="1">
      <c r="A214"/>
      <c r="B214" s="46"/>
      <c r="C214" s="46"/>
      <c r="D214" s="46"/>
      <c r="E214" s="158">
        <v>26</v>
      </c>
      <c r="F214" s="158"/>
      <c r="G214" s="48"/>
      <c r="H214" s="158">
        <v>26</v>
      </c>
      <c r="I214" s="116"/>
      <c r="J214" s="158">
        <v>26</v>
      </c>
      <c r="K214" s="48"/>
      <c r="L214" s="156"/>
      <c r="M214" s="48"/>
      <c r="N214" s="156"/>
      <c r="O214" s="156"/>
      <c r="P214" s="145"/>
      <c r="Q214" s="406"/>
      <c r="R214" s="399"/>
      <c r="S214" s="137"/>
      <c r="T214" s="138">
        <f t="shared" si="26"/>
        <v>0</v>
      </c>
      <c r="U214" s="136"/>
      <c r="V214" s="402"/>
      <c r="W214" s="407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</row>
    <row r="215" spans="1:79" s="9" customFormat="1" hidden="1">
      <c r="A215"/>
      <c r="B215" s="46"/>
      <c r="C215" s="46"/>
      <c r="D215" s="46"/>
      <c r="E215" s="156"/>
      <c r="F215" s="156"/>
      <c r="G215" s="48"/>
      <c r="H215" s="156"/>
      <c r="I215" s="90"/>
      <c r="J215" s="156"/>
      <c r="K215" s="48"/>
      <c r="L215" s="156"/>
      <c r="M215" s="48"/>
      <c r="N215" s="156"/>
      <c r="O215" s="156"/>
      <c r="P215" s="270"/>
      <c r="Q215" s="46"/>
      <c r="R215" s="57"/>
      <c r="S215" s="133"/>
      <c r="T215" s="134"/>
      <c r="U215" s="127"/>
      <c r="V215" s="57"/>
      <c r="W215" s="128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</row>
    <row r="216" spans="1:79" s="9" customFormat="1" hidden="1">
      <c r="A216"/>
      <c r="B216" s="46"/>
      <c r="C216" s="46"/>
      <c r="D216" s="46"/>
      <c r="E216" s="158">
        <v>30</v>
      </c>
      <c r="F216" s="158"/>
      <c r="G216" s="48"/>
      <c r="H216" s="158">
        <v>30</v>
      </c>
      <c r="I216" s="90"/>
      <c r="J216" s="158">
        <v>30</v>
      </c>
      <c r="K216" s="48"/>
      <c r="L216" s="156"/>
      <c r="M216" s="48"/>
      <c r="N216" s="156"/>
      <c r="O216" s="156"/>
      <c r="P216" s="306">
        <v>30</v>
      </c>
      <c r="Q216" s="46"/>
      <c r="R216" s="57"/>
      <c r="S216" s="57"/>
      <c r="T216" s="58"/>
      <c r="U216" s="58"/>
      <c r="V216" s="58"/>
      <c r="W216" s="58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</row>
    <row r="217" spans="1:79" s="9" customFormat="1" hidden="1">
      <c r="A217"/>
      <c r="B217" s="46"/>
      <c r="C217" s="46"/>
      <c r="D217" s="46"/>
      <c r="E217" s="156"/>
      <c r="F217" s="156"/>
      <c r="G217" s="48"/>
      <c r="H217" s="156"/>
      <c r="I217" s="90"/>
      <c r="J217" s="156"/>
      <c r="K217" s="48"/>
      <c r="L217" s="156"/>
      <c r="M217" s="48"/>
      <c r="N217" s="299">
        <v>32</v>
      </c>
      <c r="O217" s="299">
        <v>32</v>
      </c>
      <c r="P217" s="306">
        <v>32</v>
      </c>
      <c r="Q217" s="46"/>
      <c r="R217" s="57"/>
      <c r="S217" s="57"/>
      <c r="T217" s="58"/>
      <c r="U217" s="58"/>
      <c r="V217" s="58"/>
      <c r="W217" s="58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</row>
    <row r="218" spans="1:79" s="9" customFormat="1" hidden="1">
      <c r="A218"/>
      <c r="B218" s="46"/>
      <c r="C218" s="46"/>
      <c r="D218" s="46"/>
      <c r="E218" s="158">
        <v>34</v>
      </c>
      <c r="F218" s="158"/>
      <c r="G218" s="48"/>
      <c r="H218" s="158">
        <v>34</v>
      </c>
      <c r="I218" s="90"/>
      <c r="J218" s="158">
        <v>34</v>
      </c>
      <c r="K218" s="48"/>
      <c r="L218" s="156"/>
      <c r="M218" s="48"/>
      <c r="N218" s="156"/>
      <c r="O218" s="156"/>
      <c r="P218" s="145"/>
      <c r="Q218" s="46"/>
      <c r="R218" s="57"/>
      <c r="S218" s="57" t="str">
        <f>IF(S207=T207,"toll","shit")</f>
        <v>toll</v>
      </c>
      <c r="T218" s="58"/>
      <c r="U218" s="58"/>
      <c r="V218" s="58"/>
      <c r="W218" s="5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</row>
    <row r="219" spans="1:79" s="9" customFormat="1" hidden="1">
      <c r="A219"/>
      <c r="B219" s="46"/>
      <c r="C219" s="46"/>
      <c r="D219" s="46"/>
      <c r="E219" s="158">
        <v>40</v>
      </c>
      <c r="F219" s="158"/>
      <c r="G219" s="48"/>
      <c r="H219" s="158">
        <v>40</v>
      </c>
      <c r="I219" s="90"/>
      <c r="J219" s="158">
        <v>40</v>
      </c>
      <c r="K219" s="48"/>
      <c r="L219" s="156"/>
      <c r="M219" s="48"/>
      <c r="N219" s="299">
        <v>40</v>
      </c>
      <c r="O219" s="299">
        <v>40</v>
      </c>
      <c r="P219" s="306">
        <v>40</v>
      </c>
      <c r="Q219" s="46"/>
      <c r="R219" s="57"/>
      <c r="S219" s="57"/>
      <c r="T219" s="58"/>
      <c r="U219" s="58"/>
      <c r="V219" s="58"/>
      <c r="W219" s="58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</row>
    <row r="220" spans="1:79" s="9" customFormat="1" hidden="1">
      <c r="A220"/>
      <c r="B220" s="46"/>
      <c r="C220" s="46"/>
      <c r="D220" s="46"/>
      <c r="E220" s="299"/>
      <c r="F220" s="160"/>
      <c r="G220" s="48"/>
      <c r="H220" s="299"/>
      <c r="I220" s="90"/>
      <c r="J220" s="156"/>
      <c r="K220" s="48"/>
      <c r="L220" s="156"/>
      <c r="M220" s="48"/>
      <c r="N220" s="156"/>
      <c r="O220" s="46"/>
      <c r="P220" s="306"/>
      <c r="Q220" s="46"/>
      <c r="R220" s="57"/>
      <c r="S220" s="57"/>
      <c r="T220" s="58"/>
      <c r="U220" s="58"/>
      <c r="V220" s="58"/>
      <c r="W220" s="58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</row>
    <row r="221" spans="1:79" s="9" customFormat="1" hidden="1">
      <c r="A221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2"/>
      <c r="N221" s="7"/>
      <c r="O221" s="7"/>
      <c r="P221" s="7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</row>
    <row r="222" spans="1:79" s="9" customFormat="1" hidden="1">
      <c r="A222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2"/>
      <c r="N222" s="7"/>
      <c r="O222" s="7"/>
      <c r="P222" s="7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</row>
    <row r="223" spans="1:79" s="9" customFormat="1" hidden="1">
      <c r="A223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2"/>
      <c r="N223" s="7"/>
      <c r="O223" s="7"/>
      <c r="P223" s="7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</row>
    <row r="224" spans="1:79" s="9" customFormat="1" hidden="1">
      <c r="A224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2"/>
      <c r="N224" s="7"/>
      <c r="O224" s="7"/>
      <c r="P224" s="7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</row>
    <row r="225" spans="1:79" s="9" customFormat="1" hidden="1">
      <c r="A225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2"/>
      <c r="N225" s="7"/>
      <c r="O225" s="7"/>
      <c r="P225" s="7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</row>
    <row r="226" spans="1:79" s="9" customFormat="1" hidden="1">
      <c r="A226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2"/>
      <c r="N226" s="7"/>
      <c r="O226" s="7"/>
      <c r="P226" s="7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</row>
    <row r="227" spans="1:79" hidden="1"/>
    <row r="228" spans="1:79" s="9" customFormat="1" hidden="1">
      <c r="A228"/>
      <c r="B228"/>
      <c r="C228"/>
      <c r="D228"/>
      <c r="E228"/>
      <c r="F228"/>
      <c r="G228"/>
      <c r="H228"/>
      <c r="I228"/>
      <c r="J228"/>
      <c r="K228"/>
      <c r="L228"/>
      <c r="M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</row>
    <row r="229" spans="1:79" hidden="1"/>
    <row r="230" spans="1:79" hidden="1"/>
    <row r="231" spans="1:79" hidden="1"/>
    <row r="232" spans="1:79" hidden="1"/>
    <row r="233" spans="1:79" hidden="1"/>
    <row r="234" spans="1:79" hidden="1"/>
    <row r="235" spans="1:79" hidden="1"/>
    <row r="236" spans="1:79" hidden="1"/>
    <row r="237" spans="1:79" hidden="1"/>
    <row r="238" spans="1:79" hidden="1"/>
    <row r="239" spans="1:79" hidden="1"/>
    <row r="240" spans="1:79" hidden="1"/>
    <row r="296" spans="1:79" s="7" customFormat="1" hidden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</row>
    <row r="297" spans="1:79" ht="251.25" hidden="1" customHeight="1"/>
    <row r="298" spans="1:79" s="7" customFormat="1" hidden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</row>
    <row r="299" spans="1:79" s="7" customFormat="1" hidden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</row>
    <row r="300" spans="1:79" s="7" customFormat="1" hidden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</row>
    <row r="301" spans="1:79" s="7" customFormat="1" hidden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</row>
    <row r="302" spans="1:79" s="7" customFormat="1" hidden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</row>
    <row r="303" spans="1:79" s="7" customFormat="1" hidden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</row>
    <row r="304" spans="1:79" s="7" customFormat="1" hidden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</row>
    <row r="305" spans="1:79" s="7" customFormat="1" hidden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</row>
    <row r="306" spans="1:79" s="7" customFormat="1" hidden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</row>
    <row r="307" spans="1:79" s="7" customFormat="1" hidden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</row>
    <row r="308" spans="1:79" s="7" customFormat="1" hidden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</row>
    <row r="309" spans="1:79" s="7" customFormat="1" hidden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</row>
    <row r="310" spans="1:79" s="7" customFormat="1" hidden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</row>
    <row r="311" spans="1:79" s="7" customFormat="1" hidden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</row>
    <row r="312" spans="1:79" s="7" customFormat="1" hidden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</row>
    <row r="313" spans="1:79" s="7" customFormat="1" hidden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</row>
    <row r="314" spans="1:79" s="7" customFormat="1" hidden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</row>
    <row r="315" spans="1:79" s="7" customFormat="1" hidden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</row>
    <row r="316" spans="1:79" s="7" customFormat="1" hidden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</row>
    <row r="317" spans="1:79" s="7" customFormat="1" hidden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</row>
    <row r="318" spans="1:79" s="7" customFormat="1" hidden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</row>
    <row r="319" spans="1:79" s="7" customFormat="1" hidden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</row>
    <row r="320" spans="1:79" s="7" customFormat="1" hidden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</row>
    <row r="321" spans="1:79" s="7" customFormat="1" hidden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</row>
    <row r="322" spans="1:79" s="7" customFormat="1" hidden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</row>
    <row r="323" spans="1:79" s="7" customFormat="1" hidden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</row>
    <row r="324" spans="1:79" s="7" customFormat="1" hidden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</row>
    <row r="325" spans="1:79" s="7" customFormat="1" hidden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</row>
    <row r="326" spans="1:79" s="7" customFormat="1" hidden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</row>
    <row r="327" spans="1:79" s="7" customFormat="1" hidden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</row>
    <row r="328" spans="1:79" s="7" customFormat="1" hidden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</row>
    <row r="329" spans="1:79" s="7" customForma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</row>
  </sheetData>
  <sheetProtection algorithmName="SHA-512" hashValue="u2T6KPWgrmy9XVmOmHYd6hFg3LG1Locj3XrgfCZGxG+A+z1hrHRWVWoMmRrKatYfwSh0MxgIr8VtP36mH7ExXA==" saltValue="NDxMb+5B+eGcftbQyCe/sA==" spinCount="100000" sheet="1" selectLockedCells="1"/>
  <mergeCells count="43">
    <mergeCell ref="D4:G4"/>
    <mergeCell ref="D5:G5"/>
    <mergeCell ref="D6:G6"/>
    <mergeCell ref="I6:J6"/>
    <mergeCell ref="K6:L6"/>
    <mergeCell ref="G26:I26"/>
    <mergeCell ref="G27:I27"/>
    <mergeCell ref="G28:I28"/>
    <mergeCell ref="N20:Q21"/>
    <mergeCell ref="D7:G7"/>
    <mergeCell ref="J7:L8"/>
    <mergeCell ref="D8:G8"/>
    <mergeCell ref="G25:I25"/>
    <mergeCell ref="D9:G9"/>
    <mergeCell ref="D10:G10"/>
    <mergeCell ref="I10:J10"/>
    <mergeCell ref="D11:G11"/>
    <mergeCell ref="J11:L12"/>
    <mergeCell ref="D12:G12"/>
    <mergeCell ref="B17:D17"/>
    <mergeCell ref="G20:I20"/>
    <mergeCell ref="G22:I22"/>
    <mergeCell ref="G23:I23"/>
    <mergeCell ref="G24:I24"/>
    <mergeCell ref="N27:S27"/>
    <mergeCell ref="X128:Y128"/>
    <mergeCell ref="B40:G40"/>
    <mergeCell ref="B41:G41"/>
    <mergeCell ref="G47:I47"/>
    <mergeCell ref="G49:I49"/>
    <mergeCell ref="G52:I52"/>
    <mergeCell ref="X52:Y52"/>
    <mergeCell ref="B39:G39"/>
    <mergeCell ref="G31:I31"/>
    <mergeCell ref="B34:G34"/>
    <mergeCell ref="B35:G35"/>
    <mergeCell ref="B36:G36"/>
    <mergeCell ref="F32:G32"/>
    <mergeCell ref="B37:G37"/>
    <mergeCell ref="B38:G38"/>
    <mergeCell ref="N28:T28"/>
    <mergeCell ref="G29:I29"/>
    <mergeCell ref="G30:I30"/>
  </mergeCells>
  <conditionalFormatting sqref="D22:D31">
    <cfRule type="expression" dxfId="1" priority="1">
      <formula>$AF22</formula>
    </cfRule>
    <cfRule type="expression" dxfId="0" priority="2">
      <formula>IF(OR(D22=25,D22=32,D22=50,AND($G$17="INOX",D22=40)),"wahr","falsch")</formula>
    </cfRule>
  </conditionalFormatting>
  <dataValidations count="4">
    <dataValidation type="list" allowBlank="1" showInputMessage="1" showErrorMessage="1" sqref="E22:E31" xr:uid="{00000000-0002-0000-0100-000000000000}">
      <formula1>$B$69:$B$83</formula1>
    </dataValidation>
    <dataValidation type="list" allowBlank="1" showInputMessage="1" showErrorMessage="1" sqref="B17:D17" xr:uid="{00000000-0002-0000-0100-000001000000}">
      <formula1>$B$206:$B$212</formula1>
    </dataValidation>
    <dataValidation type="list" allowBlank="1" showInputMessage="1" showErrorMessage="1" sqref="G17" xr:uid="{00000000-0002-0000-0100-000002000000}">
      <formula1>$W$123:$W$126</formula1>
    </dataValidation>
    <dataValidation type="list" allowBlank="1" showInputMessage="1" showErrorMessage="1" sqref="D22:D31" xr:uid="{00000000-0002-0000-0100-000003000000}">
      <formula1>Pulldown2</formula1>
    </dataValidation>
  </dataValidations>
  <pageMargins left="0.51181102362204722" right="0.23622047244094491" top="0.39370078740157483" bottom="0.27559055118110237" header="0.23622047244094491" footer="0.23622047244094491"/>
  <pageSetup paperSize="9" scale="76" orientation="portrait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6388" r:id="rId4" name="CheckBox4">
          <controlPr defaultSize="0" autoLine="0" r:id="rId5">
            <anchor moveWithCells="1">
              <from>
                <xdr:col>4</xdr:col>
                <xdr:colOff>152400</xdr:colOff>
                <xdr:row>328</xdr:row>
                <xdr:rowOff>0</xdr:rowOff>
              </from>
              <to>
                <xdr:col>6</xdr:col>
                <xdr:colOff>200025</xdr:colOff>
                <xdr:row>335</xdr:row>
                <xdr:rowOff>171450</xdr:rowOff>
              </to>
            </anchor>
          </controlPr>
        </control>
      </mc:Choice>
      <mc:Fallback>
        <control shapeId="16388" r:id="rId4" name="CheckBox4"/>
      </mc:Fallback>
    </mc:AlternateContent>
    <mc:AlternateContent xmlns:mc="http://schemas.openxmlformats.org/markup-compatibility/2006">
      <mc:Choice Requires="x14">
        <control shapeId="16387" r:id="rId6" name="CheckBox3">
          <controlPr defaultSize="0" autoLine="0" r:id="rId7">
            <anchor moveWithCells="1">
              <from>
                <xdr:col>4</xdr:col>
                <xdr:colOff>152400</xdr:colOff>
                <xdr:row>328</xdr:row>
                <xdr:rowOff>0</xdr:rowOff>
              </from>
              <to>
                <xdr:col>6</xdr:col>
                <xdr:colOff>200025</xdr:colOff>
                <xdr:row>335</xdr:row>
                <xdr:rowOff>171450</xdr:rowOff>
              </to>
            </anchor>
          </controlPr>
        </control>
      </mc:Choice>
      <mc:Fallback>
        <control shapeId="16387" r:id="rId6" name="CheckBox3"/>
      </mc:Fallback>
    </mc:AlternateContent>
    <mc:AlternateContent xmlns:mc="http://schemas.openxmlformats.org/markup-compatibility/2006">
      <mc:Choice Requires="x14">
        <control shapeId="16386" r:id="rId8" name="CheckBox2">
          <controlPr defaultSize="0" autoLine="0" r:id="rId9">
            <anchor moveWithCells="1">
              <from>
                <xdr:col>4</xdr:col>
                <xdr:colOff>152400</xdr:colOff>
                <xdr:row>328</xdr:row>
                <xdr:rowOff>0</xdr:rowOff>
              </from>
              <to>
                <xdr:col>6</xdr:col>
                <xdr:colOff>200025</xdr:colOff>
                <xdr:row>335</xdr:row>
                <xdr:rowOff>171450</xdr:rowOff>
              </to>
            </anchor>
          </controlPr>
        </control>
      </mc:Choice>
      <mc:Fallback>
        <control shapeId="16386" r:id="rId8" name="CheckBox2"/>
      </mc:Fallback>
    </mc:AlternateContent>
    <mc:AlternateContent xmlns:mc="http://schemas.openxmlformats.org/markup-compatibility/2006">
      <mc:Choice Requires="x14">
        <control shapeId="16385" r:id="rId10" name="CheckBox1">
          <controlPr defaultSize="0" autoLine="0" r:id="rId11">
            <anchor moveWithCells="1">
              <from>
                <xdr:col>4</xdr:col>
                <xdr:colOff>152400</xdr:colOff>
                <xdr:row>328</xdr:row>
                <xdr:rowOff>0</xdr:rowOff>
              </from>
              <to>
                <xdr:col>6</xdr:col>
                <xdr:colOff>200025</xdr:colOff>
                <xdr:row>335</xdr:row>
                <xdr:rowOff>180975</xdr:rowOff>
              </to>
            </anchor>
          </controlPr>
        </control>
      </mc:Choice>
      <mc:Fallback>
        <control shapeId="16385" r:id="rId10" name="Check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>
      <selection activeCell="O28" sqref="O28"/>
    </sheetView>
  </sheetViews>
  <sheetFormatPr baseColWidth="10" defaultColWidth="11.5546875" defaultRowHeight="15"/>
  <sheetData/>
  <sheetProtection algorithmName="SHA-512" hashValue="bqg4ggKimE6Kjeo8aQelkmdL9hzuKq7WDEwReIAfvoZZwPoh8vE49VRdl87spMIev0r5LJhyzi8/wqkYnHHfcA==" saltValue="zBTzbQJ+qFba7K4iC3SRqA==" spinCount="100000" sheet="1" objects="1" scenarios="1" selectLockedCells="1" selectUnlockedCells="1"/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44019-19C0-4FE2-B115-0D3F46993167}">
  <dimension ref="A1:I6"/>
  <sheetViews>
    <sheetView workbookViewId="0">
      <selection activeCell="B5" sqref="B5:D5"/>
    </sheetView>
  </sheetViews>
  <sheetFormatPr baseColWidth="10" defaultColWidth="11.5546875" defaultRowHeight="15"/>
  <cols>
    <col min="1" max="1" width="18.109375" customWidth="1"/>
  </cols>
  <sheetData>
    <row r="1" spans="1:9" ht="20.25">
      <c r="A1" s="376" t="s">
        <v>243</v>
      </c>
      <c r="B1" s="371" t="s">
        <v>245</v>
      </c>
      <c r="C1" s="371" t="s">
        <v>246</v>
      </c>
    </row>
    <row r="2" spans="1:9" ht="50.25" customHeight="1">
      <c r="A2" s="373" t="s">
        <v>53</v>
      </c>
      <c r="B2" s="482"/>
      <c r="C2" s="482"/>
      <c r="D2" s="482"/>
      <c r="E2" s="372"/>
      <c r="G2" t="s">
        <v>247</v>
      </c>
      <c r="I2" t="s">
        <v>248</v>
      </c>
    </row>
    <row r="3" spans="1:9" ht="50.25" customHeight="1">
      <c r="A3" s="374" t="s">
        <v>27</v>
      </c>
      <c r="B3" s="482"/>
      <c r="C3" s="482"/>
      <c r="D3" s="482"/>
      <c r="E3" s="372"/>
      <c r="G3" t="s">
        <v>249</v>
      </c>
      <c r="I3" t="s">
        <v>250</v>
      </c>
    </row>
    <row r="4" spans="1:9" ht="50.25" customHeight="1">
      <c r="A4" s="374" t="s">
        <v>32</v>
      </c>
      <c r="B4" s="482"/>
      <c r="C4" s="482"/>
      <c r="D4" s="482"/>
      <c r="E4" s="372"/>
      <c r="G4" t="s">
        <v>251</v>
      </c>
      <c r="I4" t="s">
        <v>252</v>
      </c>
    </row>
    <row r="5" spans="1:9" ht="50.25" customHeight="1">
      <c r="A5" s="375" t="s">
        <v>36</v>
      </c>
      <c r="B5" s="482"/>
      <c r="C5" s="482"/>
      <c r="D5" s="482"/>
      <c r="E5" s="372"/>
      <c r="G5" t="s">
        <v>253</v>
      </c>
      <c r="I5" t="s">
        <v>254</v>
      </c>
    </row>
    <row r="6" spans="1:9" ht="50.25" customHeight="1">
      <c r="A6" s="372"/>
      <c r="B6" s="372"/>
      <c r="C6" s="372"/>
      <c r="D6" s="372"/>
      <c r="E6" s="372"/>
    </row>
  </sheetData>
  <mergeCells count="4">
    <mergeCell ref="B2:D2"/>
    <mergeCell ref="B3:D3"/>
    <mergeCell ref="B4:D4"/>
    <mergeCell ref="B5:D5"/>
  </mergeCells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FDB88C08E5034CB919637EF3F961B6" ma:contentTypeVersion="19" ma:contentTypeDescription="Crée un document." ma:contentTypeScope="" ma:versionID="be80d804107532653d0392d8e258c8c4">
  <xsd:schema xmlns:xsd="http://www.w3.org/2001/XMLSchema" xmlns:xs="http://www.w3.org/2001/XMLSchema" xmlns:p="http://schemas.microsoft.com/office/2006/metadata/properties" xmlns:ns2="18a7340e-d861-4761-a826-0672ec2c91c0" xmlns:ns3="683acd38-8a01-461b-9c5c-81de8534533b" targetNamespace="http://schemas.microsoft.com/office/2006/metadata/properties" ma:root="true" ma:fieldsID="43c99f0788a32e67f2daffa2a894f809" ns2:_="" ns3:_="">
    <xsd:import namespace="18a7340e-d861-4761-a826-0672ec2c91c0"/>
    <xsd:import namespace="683acd38-8a01-461b-9c5c-81de853453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a7340e-d861-4761-a826-0672ec2c91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18585dd9-08bf-4ae9-865e-f47d7bdc18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3acd38-8a01-461b-9c5c-81de8534533b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afff05e-69fb-446e-a216-d512094f7bff}" ma:internalName="TaxCatchAll" ma:showField="CatchAllData" ma:web="683acd38-8a01-461b-9c5c-81de853453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SyracuseOfficeCustomData>{"createMode":"plain_doc","forceRefresh":"0"}</SyracuseOfficeCustomDat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3acd38-8a01-461b-9c5c-81de8534533b" xsi:nil="true"/>
    <lcf76f155ced4ddcb4097134ff3c332f xmlns="18a7340e-d861-4761-a826-0672ec2c91c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DA531A4-4EAF-4718-A321-B06ECFD036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a7340e-d861-4761-a826-0672ec2c91c0"/>
    <ds:schemaRef ds:uri="683acd38-8a01-461b-9c5c-81de853453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B3CC681-74D8-48D7-B9D1-11529FF025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93AA32-D930-43C3-AE9F-C000CA6EF249}">
  <ds:schemaRefs/>
</ds:datastoreItem>
</file>

<file path=customXml/itemProps4.xml><?xml version="1.0" encoding="utf-8"?>
<ds:datastoreItem xmlns:ds="http://schemas.openxmlformats.org/officeDocument/2006/customXml" ds:itemID="{99E2C554-72D3-47FB-ADE8-0CB69D66748C}">
  <ds:schemaRefs>
    <ds:schemaRef ds:uri="http://schemas.microsoft.com/office/2006/metadata/properties"/>
    <ds:schemaRef ds:uri="http://schemas.microsoft.com/office/infopath/2007/PartnerControls"/>
    <ds:schemaRef ds:uri="683acd38-8a01-461b-9c5c-81de8534533b"/>
    <ds:schemaRef ds:uri="18a7340e-d861-4761-a826-0672ec2c91c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6</vt:i4>
      </vt:variant>
    </vt:vector>
  </HeadingPairs>
  <TitlesOfParts>
    <vt:vector size="10" baseType="lpstr">
      <vt:lpstr>Formulaire de commande 1</vt:lpstr>
      <vt:lpstr>Formulaire de commande 2</vt:lpstr>
      <vt:lpstr>Dimensions minimales</vt:lpstr>
      <vt:lpstr>QR Codes</vt:lpstr>
      <vt:lpstr>DYN</vt:lpstr>
      <vt:lpstr>INOX</vt:lpstr>
      <vt:lpstr>Standard</vt:lpstr>
      <vt:lpstr>TOP</vt:lpstr>
      <vt:lpstr>'Formulaire de commande 1'!Zone_d_impression</vt:lpstr>
      <vt:lpstr>'Formulaire de commande 2'!Zone_d_impression</vt:lpstr>
    </vt:vector>
  </TitlesOfParts>
  <Manager/>
  <Company>D&amp;A Management und Beratung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AP54008</dc:creator>
  <cp:keywords/>
  <dc:description/>
  <cp:lastModifiedBy>Gustav Giczi</cp:lastModifiedBy>
  <cp:revision/>
  <dcterms:created xsi:type="dcterms:W3CDTF">2007-03-22T15:11:34Z</dcterms:created>
  <dcterms:modified xsi:type="dcterms:W3CDTF">2025-09-25T09:12:34Z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0x01010069FDB88C08E5034CB919637EF3F961B6</vt:lpwstr>
  </property>
  <property fmtid="{D5CDD505-2E9C-101B-9397-08002B2CF9AE}" pid="3" name="MediaServiceImageTags">
    <vt:lpwstr/>
  </property>
</Properties>
</file>