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kloeco.sharepoint.com/sites/CH_DABT_PM_PBB/Shared Documents/Produkte/PYRA-X/PYRABAR/Bestellformulare/"/>
    </mc:Choice>
  </mc:AlternateContent>
  <xr:revisionPtr revIDLastSave="568" documentId="8_{8F725FF1-38E2-440F-936E-E9F2F44D50F5}" xr6:coauthVersionLast="47" xr6:coauthVersionMax="47" xr10:uidLastSave="{3445615F-8E5D-41D3-9CC7-041CAB03F60B}"/>
  <bookViews>
    <workbookView xWindow="28680" yWindow="-120" windowWidth="29040" windowHeight="17520" xr2:uid="{00000000-000D-0000-FFFF-FFFF00000000}"/>
  </bookViews>
  <sheets>
    <sheet name="Formulaire" sheetId="1" r:id="rId1"/>
    <sheet name="Exemple" sheetId="5" r:id="rId2"/>
  </sheets>
  <definedNames>
    <definedName name="Kasten1" localSheetId="1">Exemple!$BG$2:$BG$6</definedName>
    <definedName name="Kasten1">Formulaire!$BG$2:$BG$6</definedName>
    <definedName name="Kasten2" localSheetId="1">Exemple!$BH$2:$BH$5</definedName>
    <definedName name="Kasten2">Formulaire!$BH$2:$BH$5</definedName>
    <definedName name="Kasten3" localSheetId="1">Exemple!$BI$2:$BI$4</definedName>
    <definedName name="Kasten3">Formulaire!$BI$2:$BI$4</definedName>
    <definedName name="Kasten4" localSheetId="1">Exemple!$BJ$2:$BJ$3</definedName>
    <definedName name="Kasten4">Formulaire!$BJ$2:$BJ$3</definedName>
    <definedName name="_xlnm.Print_Area" localSheetId="1">Exemple!$A$1:$Q$49</definedName>
    <definedName name="_xlnm.Print_Area" localSheetId="0">Formulaire!$A$1:$Q$49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35" i="1" l="1"/>
  <c r="BK34" i="1"/>
  <c r="BK33" i="1"/>
  <c r="BK32" i="1"/>
  <c r="BK31" i="1"/>
  <c r="BK30" i="1"/>
  <c r="BK29" i="1"/>
  <c r="BK28" i="1"/>
  <c r="BK27" i="1"/>
  <c r="BK26" i="1"/>
  <c r="BK25" i="1"/>
  <c r="BK24" i="1"/>
  <c r="BK23" i="1"/>
  <c r="BK22" i="1"/>
  <c r="BK21" i="1"/>
  <c r="BK20" i="1"/>
  <c r="BK19" i="1"/>
  <c r="BK18" i="1"/>
  <c r="CE35" i="1" l="1"/>
  <c r="CE34" i="1"/>
  <c r="CE33" i="1"/>
  <c r="CE32" i="1"/>
  <c r="CE31" i="1"/>
  <c r="CE30" i="1"/>
  <c r="CE29" i="1"/>
  <c r="CE28" i="1"/>
  <c r="CE27" i="1"/>
  <c r="CE26" i="1"/>
  <c r="CE25" i="1"/>
  <c r="CE24" i="1"/>
  <c r="CE23" i="1"/>
  <c r="CE22" i="1"/>
  <c r="CE21" i="1"/>
  <c r="CE20" i="1"/>
  <c r="CE19" i="1"/>
  <c r="CE18" i="1"/>
  <c r="CG35" i="1"/>
  <c r="CG34" i="1"/>
  <c r="CG33" i="1"/>
  <c r="CG32" i="1"/>
  <c r="CG31" i="1"/>
  <c r="CG30" i="1"/>
  <c r="CG29" i="1"/>
  <c r="CG28" i="1"/>
  <c r="CG27" i="1"/>
  <c r="CG26" i="1"/>
  <c r="CG25" i="1"/>
  <c r="CG24" i="1"/>
  <c r="CG23" i="1"/>
  <c r="CG22" i="1"/>
  <c r="CG21" i="1"/>
  <c r="CG20" i="1"/>
  <c r="CG19" i="1"/>
  <c r="CG18" i="1"/>
  <c r="BZ18" i="1"/>
  <c r="CC35" i="1"/>
  <c r="CC34" i="1"/>
  <c r="CC33" i="1"/>
  <c r="CC32" i="1"/>
  <c r="CC31" i="1"/>
  <c r="CC30" i="1"/>
  <c r="CC29" i="1"/>
  <c r="CC28" i="1"/>
  <c r="CC27" i="1"/>
  <c r="CC26" i="1"/>
  <c r="CC25" i="1"/>
  <c r="CC24" i="1"/>
  <c r="CC23" i="1"/>
  <c r="CC22" i="1"/>
  <c r="CC21" i="1"/>
  <c r="CC20" i="1"/>
  <c r="CC19" i="1"/>
  <c r="CC18" i="1"/>
  <c r="CA19" i="1"/>
  <c r="CA20" i="1"/>
  <c r="CA21" i="1"/>
  <c r="CA22" i="1"/>
  <c r="CA23" i="1"/>
  <c r="CA24" i="1"/>
  <c r="CA25" i="1"/>
  <c r="CA26" i="1"/>
  <c r="CA27" i="1"/>
  <c r="CA28" i="1"/>
  <c r="CA29" i="1"/>
  <c r="CA30" i="1"/>
  <c r="CA31" i="1"/>
  <c r="CA32" i="1"/>
  <c r="CA33" i="1"/>
  <c r="CA34" i="1"/>
  <c r="CA35" i="1"/>
  <c r="CA18" i="1"/>
  <c r="BZ20" i="1"/>
  <c r="BZ21" i="1"/>
  <c r="BZ22" i="1"/>
  <c r="BZ23" i="1"/>
  <c r="BZ24" i="1"/>
  <c r="BZ25" i="1"/>
  <c r="BZ26" i="1"/>
  <c r="BZ27" i="1"/>
  <c r="BZ28" i="1"/>
  <c r="BZ29" i="1"/>
  <c r="BZ30" i="1"/>
  <c r="BZ31" i="1"/>
  <c r="BZ32" i="1"/>
  <c r="BZ33" i="1"/>
  <c r="BZ34" i="1"/>
  <c r="BZ35" i="1"/>
  <c r="BZ19" i="1"/>
  <c r="Q37" i="5" l="1"/>
  <c r="J37" i="5"/>
  <c r="BW35" i="5"/>
  <c r="BV35" i="5"/>
  <c r="BU35" i="5"/>
  <c r="BT35" i="5"/>
  <c r="BS35" i="5"/>
  <c r="BR35" i="5"/>
  <c r="BQ35" i="5"/>
  <c r="BP35" i="5"/>
  <c r="BX35" i="5" s="1"/>
  <c r="E35" i="5" s="1"/>
  <c r="BO35" i="5"/>
  <c r="BK35" i="5"/>
  <c r="BM35" i="5" s="1"/>
  <c r="BJ35" i="5"/>
  <c r="BI35" i="5"/>
  <c r="BH35" i="5"/>
  <c r="BG35" i="5"/>
  <c r="BL35" i="5" s="1"/>
  <c r="BF35" i="5"/>
  <c r="AW35" i="5"/>
  <c r="AV35" i="5"/>
  <c r="AU35" i="5"/>
  <c r="AT35" i="5"/>
  <c r="AY35" i="5" s="1"/>
  <c r="BW34" i="5"/>
  <c r="BV34" i="5"/>
  <c r="BU34" i="5"/>
  <c r="BT34" i="5"/>
  <c r="BS34" i="5"/>
  <c r="BR34" i="5"/>
  <c r="BQ34" i="5"/>
  <c r="BP34" i="5"/>
  <c r="BX34" i="5" s="1"/>
  <c r="E34" i="5" s="1"/>
  <c r="BO34" i="5"/>
  <c r="BK34" i="5"/>
  <c r="BM34" i="5" s="1"/>
  <c r="BJ34" i="5"/>
  <c r="BI34" i="5"/>
  <c r="BH34" i="5"/>
  <c r="BG34" i="5"/>
  <c r="BL34" i="5" s="1"/>
  <c r="BF34" i="5"/>
  <c r="AW34" i="5"/>
  <c r="AY34" i="5" s="1"/>
  <c r="AV34" i="5"/>
  <c r="AU34" i="5"/>
  <c r="AT34" i="5"/>
  <c r="BW33" i="5"/>
  <c r="BV33" i="5"/>
  <c r="BU33" i="5"/>
  <c r="BT33" i="5"/>
  <c r="BS33" i="5"/>
  <c r="BR33" i="5"/>
  <c r="BQ33" i="5"/>
  <c r="BP33" i="5"/>
  <c r="BO33" i="5"/>
  <c r="BX33" i="5" s="1"/>
  <c r="E33" i="5" s="1"/>
  <c r="BM33" i="5"/>
  <c r="BL33" i="5"/>
  <c r="BK33" i="5"/>
  <c r="BJ33" i="5"/>
  <c r="BI33" i="5"/>
  <c r="BH33" i="5"/>
  <c r="BG33" i="5"/>
  <c r="BF33" i="5"/>
  <c r="AW33" i="5"/>
  <c r="AV33" i="5"/>
  <c r="AU33" i="5"/>
  <c r="AT33" i="5"/>
  <c r="AY33" i="5" s="1"/>
  <c r="BW32" i="5"/>
  <c r="BV32" i="5"/>
  <c r="BU32" i="5"/>
  <c r="BT32" i="5"/>
  <c r="BS32" i="5"/>
  <c r="BR32" i="5"/>
  <c r="BQ32" i="5"/>
  <c r="BP32" i="5"/>
  <c r="BO32" i="5"/>
  <c r="BX32" i="5" s="1"/>
  <c r="E32" i="5" s="1"/>
  <c r="BK32" i="5"/>
  <c r="BM32" i="5" s="1"/>
  <c r="BJ32" i="5"/>
  <c r="BI32" i="5"/>
  <c r="BH32" i="5"/>
  <c r="BG32" i="5"/>
  <c r="BF32" i="5"/>
  <c r="BL32" i="5" s="1"/>
  <c r="AW32" i="5"/>
  <c r="AV32" i="5"/>
  <c r="AY32" i="5" s="1"/>
  <c r="AU32" i="5"/>
  <c r="AT32" i="5"/>
  <c r="BW31" i="5"/>
  <c r="BV31" i="5"/>
  <c r="BU31" i="5"/>
  <c r="BT31" i="5"/>
  <c r="BS31" i="5"/>
  <c r="BR31" i="5"/>
  <c r="BQ31" i="5"/>
  <c r="BP31" i="5"/>
  <c r="BO31" i="5"/>
  <c r="BX31" i="5" s="1"/>
  <c r="E31" i="5" s="1"/>
  <c r="BK31" i="5"/>
  <c r="BM31" i="5" s="1"/>
  <c r="BJ31" i="5"/>
  <c r="BI31" i="5"/>
  <c r="BH31" i="5"/>
  <c r="BG31" i="5"/>
  <c r="BF31" i="5"/>
  <c r="BL31" i="5" s="1"/>
  <c r="AW31" i="5"/>
  <c r="AV31" i="5"/>
  <c r="AU31" i="5"/>
  <c r="AY31" i="5" s="1"/>
  <c r="AT31" i="5"/>
  <c r="BW30" i="5"/>
  <c r="BV30" i="5"/>
  <c r="BU30" i="5"/>
  <c r="BT30" i="5"/>
  <c r="BS30" i="5"/>
  <c r="BR30" i="5"/>
  <c r="BQ30" i="5"/>
  <c r="BP30" i="5"/>
  <c r="BX30" i="5" s="1"/>
  <c r="E30" i="5" s="1"/>
  <c r="BO30" i="5"/>
  <c r="BL30" i="5"/>
  <c r="BK30" i="5"/>
  <c r="BM30" i="5" s="1"/>
  <c r="BJ30" i="5"/>
  <c r="BI30" i="5"/>
  <c r="BH30" i="5"/>
  <c r="BG30" i="5"/>
  <c r="BF30" i="5"/>
  <c r="AW30" i="5"/>
  <c r="AV30" i="5"/>
  <c r="AU30" i="5"/>
  <c r="AT30" i="5"/>
  <c r="AY30" i="5" s="1"/>
  <c r="BW29" i="5"/>
  <c r="BV29" i="5"/>
  <c r="BU29" i="5"/>
  <c r="BT29" i="5"/>
  <c r="BS29" i="5"/>
  <c r="BR29" i="5"/>
  <c r="BQ29" i="5"/>
  <c r="BP29" i="5"/>
  <c r="BO29" i="5"/>
  <c r="BK29" i="5"/>
  <c r="BM29" i="5" s="1"/>
  <c r="BJ29" i="5"/>
  <c r="BI29" i="5"/>
  <c r="BH29" i="5"/>
  <c r="BG29" i="5"/>
  <c r="BF29" i="5"/>
  <c r="AW29" i="5"/>
  <c r="AV29" i="5"/>
  <c r="AU29" i="5"/>
  <c r="AT29" i="5"/>
  <c r="BW28" i="5"/>
  <c r="BV28" i="5"/>
  <c r="BU28" i="5"/>
  <c r="BT28" i="5"/>
  <c r="BS28" i="5"/>
  <c r="BR28" i="5"/>
  <c r="BQ28" i="5"/>
  <c r="BP28" i="5"/>
  <c r="BO28" i="5"/>
  <c r="BX28" i="5" s="1"/>
  <c r="E28" i="5" s="1"/>
  <c r="BM28" i="5"/>
  <c r="BK28" i="5"/>
  <c r="BJ28" i="5"/>
  <c r="BI28" i="5"/>
  <c r="BH28" i="5"/>
  <c r="BG28" i="5"/>
  <c r="BF28" i="5"/>
  <c r="BL28" i="5" s="1"/>
  <c r="AW28" i="5"/>
  <c r="AV28" i="5"/>
  <c r="AU28" i="5"/>
  <c r="AT28" i="5"/>
  <c r="AY28" i="5" s="1"/>
  <c r="BW27" i="5"/>
  <c r="BV27" i="5"/>
  <c r="BU27" i="5"/>
  <c r="BT27" i="5"/>
  <c r="BS27" i="5"/>
  <c r="BR27" i="5"/>
  <c r="BQ27" i="5"/>
  <c r="BP27" i="5"/>
  <c r="BO27" i="5"/>
  <c r="BK27" i="5"/>
  <c r="BM27" i="5" s="1"/>
  <c r="BJ27" i="5"/>
  <c r="BI27" i="5"/>
  <c r="BH27" i="5"/>
  <c r="BG27" i="5"/>
  <c r="BF27" i="5"/>
  <c r="AW27" i="5"/>
  <c r="AV27" i="5"/>
  <c r="AU27" i="5"/>
  <c r="AT27" i="5"/>
  <c r="BW26" i="5"/>
  <c r="BV26" i="5"/>
  <c r="BU26" i="5"/>
  <c r="BT26" i="5"/>
  <c r="BS26" i="5"/>
  <c r="BR26" i="5"/>
  <c r="BQ26" i="5"/>
  <c r="BP26" i="5"/>
  <c r="BX26" i="5" s="1"/>
  <c r="E26" i="5" s="1"/>
  <c r="BO26" i="5"/>
  <c r="BK26" i="5"/>
  <c r="BM26" i="5" s="1"/>
  <c r="BJ26" i="5"/>
  <c r="BI26" i="5"/>
  <c r="BH26" i="5"/>
  <c r="BG26" i="5"/>
  <c r="BL26" i="5" s="1"/>
  <c r="BF26" i="5"/>
  <c r="AW26" i="5"/>
  <c r="AY26" i="5" s="1"/>
  <c r="AV26" i="5"/>
  <c r="AU26" i="5"/>
  <c r="AT26" i="5"/>
  <c r="BW25" i="5"/>
  <c r="BV25" i="5"/>
  <c r="BU25" i="5"/>
  <c r="BT25" i="5"/>
  <c r="BS25" i="5"/>
  <c r="BR25" i="5"/>
  <c r="BQ25" i="5"/>
  <c r="BP25" i="5"/>
  <c r="BO25" i="5"/>
  <c r="BK25" i="5"/>
  <c r="BM25" i="5" s="1"/>
  <c r="BJ25" i="5"/>
  <c r="BJ36" i="5" s="1"/>
  <c r="BI25" i="5"/>
  <c r="BH25" i="5"/>
  <c r="BG25" i="5"/>
  <c r="BL25" i="5" s="1"/>
  <c r="BF25" i="5"/>
  <c r="AW25" i="5"/>
  <c r="AV25" i="5"/>
  <c r="AU25" i="5"/>
  <c r="AT25" i="5"/>
  <c r="AY25" i="5" s="1"/>
  <c r="BW24" i="5"/>
  <c r="BV24" i="5"/>
  <c r="BU24" i="5"/>
  <c r="BT24" i="5"/>
  <c r="BS24" i="5"/>
  <c r="BR24" i="5"/>
  <c r="BQ24" i="5"/>
  <c r="BP24" i="5"/>
  <c r="BO24" i="5"/>
  <c r="BX24" i="5" s="1"/>
  <c r="E24" i="5" s="1"/>
  <c r="BK24" i="5"/>
  <c r="BM24" i="5" s="1"/>
  <c r="BJ24" i="5"/>
  <c r="BI24" i="5"/>
  <c r="BH24" i="5"/>
  <c r="BG24" i="5"/>
  <c r="BF24" i="5"/>
  <c r="BL24" i="5" s="1"/>
  <c r="AW24" i="5"/>
  <c r="AV24" i="5"/>
  <c r="AY24" i="5" s="1"/>
  <c r="AU24" i="5"/>
  <c r="AT24" i="5"/>
  <c r="BW23" i="5"/>
  <c r="BV23" i="5"/>
  <c r="BU23" i="5"/>
  <c r="BT23" i="5"/>
  <c r="BS23" i="5"/>
  <c r="BR23" i="5"/>
  <c r="BQ23" i="5"/>
  <c r="BP23" i="5"/>
  <c r="BO23" i="5"/>
  <c r="BK23" i="5"/>
  <c r="BM23" i="5" s="1"/>
  <c r="BJ23" i="5"/>
  <c r="BI23" i="5"/>
  <c r="BH23" i="5"/>
  <c r="BG23" i="5"/>
  <c r="BF23" i="5"/>
  <c r="BL23" i="5" s="1"/>
  <c r="AW23" i="5"/>
  <c r="AV23" i="5"/>
  <c r="AU23" i="5"/>
  <c r="AT23" i="5"/>
  <c r="BW22" i="5"/>
  <c r="BV22" i="5"/>
  <c r="BU22" i="5"/>
  <c r="BT22" i="5"/>
  <c r="BS22" i="5"/>
  <c r="BR22" i="5"/>
  <c r="BQ22" i="5"/>
  <c r="BP22" i="5"/>
  <c r="BX22" i="5" s="1"/>
  <c r="E22" i="5" s="1"/>
  <c r="BO22" i="5"/>
  <c r="BL22" i="5"/>
  <c r="BK22" i="5"/>
  <c r="BM22" i="5" s="1"/>
  <c r="BJ22" i="5"/>
  <c r="BI22" i="5"/>
  <c r="BH22" i="5"/>
  <c r="BG22" i="5"/>
  <c r="BF22" i="5"/>
  <c r="AW22" i="5"/>
  <c r="AV22" i="5"/>
  <c r="AU22" i="5"/>
  <c r="AT22" i="5"/>
  <c r="AY22" i="5" s="1"/>
  <c r="BW21" i="5"/>
  <c r="BV21" i="5"/>
  <c r="BU21" i="5"/>
  <c r="BT21" i="5"/>
  <c r="BS21" i="5"/>
  <c r="BR21" i="5"/>
  <c r="BQ21" i="5"/>
  <c r="BP21" i="5"/>
  <c r="BO21" i="5"/>
  <c r="BK21" i="5"/>
  <c r="BM21" i="5" s="1"/>
  <c r="BJ21" i="5"/>
  <c r="BI21" i="5"/>
  <c r="BH21" i="5"/>
  <c r="BG21" i="5"/>
  <c r="BF21" i="5"/>
  <c r="AW21" i="5"/>
  <c r="AV21" i="5"/>
  <c r="AU21" i="5"/>
  <c r="AT21" i="5"/>
  <c r="AY21" i="5" s="1"/>
  <c r="BC21" i="5" s="1"/>
  <c r="BW20" i="5"/>
  <c r="BV20" i="5"/>
  <c r="BU20" i="5"/>
  <c r="BT20" i="5"/>
  <c r="BS20" i="5"/>
  <c r="BR20" i="5"/>
  <c r="BQ20" i="5"/>
  <c r="BP20" i="5"/>
  <c r="BO20" i="5"/>
  <c r="BX20" i="5" s="1"/>
  <c r="E20" i="5" s="1"/>
  <c r="BM20" i="5"/>
  <c r="BK20" i="5"/>
  <c r="BJ20" i="5"/>
  <c r="BI20" i="5"/>
  <c r="BH20" i="5"/>
  <c r="BG20" i="5"/>
  <c r="BF20" i="5"/>
  <c r="BL20" i="5" s="1"/>
  <c r="AW20" i="5"/>
  <c r="AV20" i="5"/>
  <c r="AU20" i="5"/>
  <c r="AT20" i="5"/>
  <c r="AY20" i="5" s="1"/>
  <c r="BW19" i="5"/>
  <c r="BV19" i="5"/>
  <c r="BU19" i="5"/>
  <c r="BT19" i="5"/>
  <c r="BS19" i="5"/>
  <c r="BR19" i="5"/>
  <c r="BQ19" i="5"/>
  <c r="BP19" i="5"/>
  <c r="BO19" i="5"/>
  <c r="BK19" i="5"/>
  <c r="BM19" i="5" s="1"/>
  <c r="BJ19" i="5"/>
  <c r="BI19" i="5"/>
  <c r="BH19" i="5"/>
  <c r="BG19" i="5"/>
  <c r="BF19" i="5"/>
  <c r="AW19" i="5"/>
  <c r="AV19" i="5"/>
  <c r="AU19" i="5"/>
  <c r="AT19" i="5"/>
  <c r="BW18" i="5"/>
  <c r="BV18" i="5"/>
  <c r="BU18" i="5"/>
  <c r="BT18" i="5"/>
  <c r="BS18" i="5"/>
  <c r="BR18" i="5"/>
  <c r="BQ18" i="5"/>
  <c r="BP18" i="5"/>
  <c r="BX18" i="5" s="1"/>
  <c r="E18" i="5" s="1"/>
  <c r="BO18" i="5"/>
  <c r="BK18" i="5"/>
  <c r="BM18" i="5" s="1"/>
  <c r="BJ18" i="5"/>
  <c r="BI18" i="5"/>
  <c r="BH18" i="5"/>
  <c r="BH36" i="5" s="1"/>
  <c r="BG18" i="5"/>
  <c r="BF18" i="5"/>
  <c r="AW18" i="5"/>
  <c r="AV18" i="5"/>
  <c r="AU18" i="5"/>
  <c r="AT18" i="5"/>
  <c r="AY29" i="5" l="1"/>
  <c r="BC29" i="5" s="1"/>
  <c r="BI36" i="5"/>
  <c r="BX29" i="5"/>
  <c r="E29" i="5" s="1"/>
  <c r="BL29" i="5"/>
  <c r="BK36" i="5"/>
  <c r="BX19" i="5"/>
  <c r="E19" i="5" s="1"/>
  <c r="AV36" i="5"/>
  <c r="AU36" i="5"/>
  <c r="AT36" i="5"/>
  <c r="BL27" i="5"/>
  <c r="AY27" i="5"/>
  <c r="BA27" i="5" s="1"/>
  <c r="BX27" i="5"/>
  <c r="E27" i="5" s="1"/>
  <c r="BX25" i="5"/>
  <c r="E25" i="5" s="1"/>
  <c r="AY23" i="5"/>
  <c r="BC23" i="5" s="1"/>
  <c r="BX23" i="5"/>
  <c r="E23" i="5" s="1"/>
  <c r="BX21" i="5"/>
  <c r="E21" i="5" s="1"/>
  <c r="BL21" i="5"/>
  <c r="AW36" i="5"/>
  <c r="AY19" i="5"/>
  <c r="BC19" i="5" s="1"/>
  <c r="BL19" i="5"/>
  <c r="BF36" i="5"/>
  <c r="BG36" i="5"/>
  <c r="AZ28" i="5"/>
  <c r="BC28" i="5"/>
  <c r="BA28" i="5"/>
  <c r="BD28" i="5"/>
  <c r="AZ20" i="5"/>
  <c r="BC20" i="5"/>
  <c r="BD20" i="5"/>
  <c r="BB20" i="5"/>
  <c r="BA20" i="5"/>
  <c r="BD32" i="5"/>
  <c r="AZ32" i="5"/>
  <c r="BC32" i="5"/>
  <c r="BA32" i="5"/>
  <c r="BB22" i="5"/>
  <c r="BD22" i="5"/>
  <c r="BC22" i="5"/>
  <c r="BA22" i="5"/>
  <c r="AZ22" i="5"/>
  <c r="BD33" i="5"/>
  <c r="BC33" i="5"/>
  <c r="BA33" i="5"/>
  <c r="AZ33" i="5"/>
  <c r="BB34" i="5"/>
  <c r="BA34" i="5"/>
  <c r="AZ34" i="5"/>
  <c r="BD34" i="5"/>
  <c r="BC34" i="5"/>
  <c r="BD35" i="5"/>
  <c r="BC35" i="5"/>
  <c r="BB35" i="5"/>
  <c r="BA35" i="5"/>
  <c r="AZ35" i="5"/>
  <c r="BD24" i="5"/>
  <c r="BB24" i="5"/>
  <c r="AZ24" i="5"/>
  <c r="BC24" i="5"/>
  <c r="BA24" i="5"/>
  <c r="BC30" i="5"/>
  <c r="BB30" i="5"/>
  <c r="BD30" i="5"/>
  <c r="BA30" i="5"/>
  <c r="AZ30" i="5"/>
  <c r="BD25" i="5"/>
  <c r="BB25" i="5"/>
  <c r="BA25" i="5"/>
  <c r="AZ25" i="5"/>
  <c r="BC25" i="5"/>
  <c r="AZ26" i="5"/>
  <c r="BA26" i="5"/>
  <c r="BD26" i="5"/>
  <c r="BC26" i="5"/>
  <c r="BA31" i="5"/>
  <c r="AZ31" i="5"/>
  <c r="BD31" i="5"/>
  <c r="BC31" i="5"/>
  <c r="BB31" i="5"/>
  <c r="AZ21" i="5"/>
  <c r="BL18" i="5"/>
  <c r="BD21" i="5"/>
  <c r="BD29" i="5"/>
  <c r="AY18" i="5"/>
  <c r="BB32" i="5" s="1"/>
  <c r="AZ29" i="5"/>
  <c r="BA29" i="5"/>
  <c r="BB21" i="5"/>
  <c r="BB29" i="5"/>
  <c r="BA21" i="5"/>
  <c r="AZ27" i="5" l="1"/>
  <c r="BD27" i="5"/>
  <c r="BC27" i="5"/>
  <c r="BB27" i="5"/>
  <c r="BD23" i="5"/>
  <c r="AZ23" i="5"/>
  <c r="BA23" i="5"/>
  <c r="BB23" i="5"/>
  <c r="AX36" i="5"/>
  <c r="BB19" i="5"/>
  <c r="AZ19" i="5"/>
  <c r="BD19" i="5"/>
  <c r="BA19" i="5"/>
  <c r="BL36" i="5"/>
  <c r="A36" i="5" s="1"/>
  <c r="BJ37" i="5"/>
  <c r="BB33" i="5"/>
  <c r="BB18" i="5"/>
  <c r="BA18" i="5"/>
  <c r="AZ18" i="5"/>
  <c r="BD18" i="5"/>
  <c r="BC18" i="5"/>
  <c r="BB26" i="5"/>
  <c r="BB28" i="5"/>
  <c r="BO19" i="1" l="1"/>
  <c r="BP19" i="1"/>
  <c r="BQ19" i="1"/>
  <c r="BR19" i="1"/>
  <c r="BS19" i="1"/>
  <c r="BT19" i="1"/>
  <c r="BU19" i="1"/>
  <c r="BV19" i="1"/>
  <c r="BW19" i="1"/>
  <c r="BO20" i="1"/>
  <c r="BP20" i="1"/>
  <c r="BQ20" i="1"/>
  <c r="BR20" i="1"/>
  <c r="BS20" i="1"/>
  <c r="BT20" i="1"/>
  <c r="BU20" i="1"/>
  <c r="BV20" i="1"/>
  <c r="BW20" i="1"/>
  <c r="BO21" i="1"/>
  <c r="BP21" i="1"/>
  <c r="BQ21" i="1"/>
  <c r="BR21" i="1"/>
  <c r="BS21" i="1"/>
  <c r="BT21" i="1"/>
  <c r="BU21" i="1"/>
  <c r="BV21" i="1"/>
  <c r="BW21" i="1"/>
  <c r="BO22" i="1"/>
  <c r="BP22" i="1"/>
  <c r="BQ22" i="1"/>
  <c r="BR22" i="1"/>
  <c r="BS22" i="1"/>
  <c r="BT22" i="1"/>
  <c r="BU22" i="1"/>
  <c r="BV22" i="1"/>
  <c r="BW22" i="1"/>
  <c r="BO23" i="1"/>
  <c r="BP23" i="1"/>
  <c r="BQ23" i="1"/>
  <c r="BR23" i="1"/>
  <c r="BS23" i="1"/>
  <c r="BT23" i="1"/>
  <c r="BU23" i="1"/>
  <c r="BV23" i="1"/>
  <c r="BW23" i="1"/>
  <c r="BO24" i="1"/>
  <c r="BP24" i="1"/>
  <c r="BQ24" i="1"/>
  <c r="BR24" i="1"/>
  <c r="BS24" i="1"/>
  <c r="BT24" i="1"/>
  <c r="BU24" i="1"/>
  <c r="BV24" i="1"/>
  <c r="BW24" i="1"/>
  <c r="BO25" i="1"/>
  <c r="BP25" i="1"/>
  <c r="BQ25" i="1"/>
  <c r="BR25" i="1"/>
  <c r="BS25" i="1"/>
  <c r="BT25" i="1"/>
  <c r="BU25" i="1"/>
  <c r="BV25" i="1"/>
  <c r="BW25" i="1"/>
  <c r="BO26" i="1"/>
  <c r="BX26" i="1" s="1"/>
  <c r="BP26" i="1"/>
  <c r="BQ26" i="1"/>
  <c r="BR26" i="1"/>
  <c r="BS26" i="1"/>
  <c r="BT26" i="1"/>
  <c r="BU26" i="1"/>
  <c r="BV26" i="1"/>
  <c r="BW26" i="1"/>
  <c r="BO27" i="1"/>
  <c r="BP27" i="1"/>
  <c r="BQ27" i="1"/>
  <c r="BR27" i="1"/>
  <c r="BS27" i="1"/>
  <c r="BX27" i="1" s="1"/>
  <c r="BT27" i="1"/>
  <c r="BU27" i="1"/>
  <c r="BV27" i="1"/>
  <c r="BW27" i="1"/>
  <c r="BO28" i="1"/>
  <c r="BP28" i="1"/>
  <c r="BQ28" i="1"/>
  <c r="BR28" i="1"/>
  <c r="BX28" i="1" s="1"/>
  <c r="BS28" i="1"/>
  <c r="BT28" i="1"/>
  <c r="BU28" i="1"/>
  <c r="BV28" i="1"/>
  <c r="BW28" i="1"/>
  <c r="BO29" i="1"/>
  <c r="BP29" i="1"/>
  <c r="BQ29" i="1"/>
  <c r="BX29" i="1" s="1"/>
  <c r="BR29" i="1"/>
  <c r="BS29" i="1"/>
  <c r="BT29" i="1"/>
  <c r="BU29" i="1"/>
  <c r="BV29" i="1"/>
  <c r="BW29" i="1"/>
  <c r="BO30" i="1"/>
  <c r="BP30" i="1"/>
  <c r="BQ30" i="1"/>
  <c r="BR30" i="1"/>
  <c r="BS30" i="1"/>
  <c r="BT30" i="1"/>
  <c r="BU30" i="1"/>
  <c r="BV30" i="1"/>
  <c r="BW30" i="1"/>
  <c r="BO31" i="1"/>
  <c r="BX31" i="1" s="1"/>
  <c r="BP31" i="1"/>
  <c r="BQ31" i="1"/>
  <c r="BR31" i="1"/>
  <c r="BS31" i="1"/>
  <c r="BT31" i="1"/>
  <c r="BU31" i="1"/>
  <c r="BV31" i="1"/>
  <c r="BW31" i="1"/>
  <c r="BO32" i="1"/>
  <c r="BP32" i="1"/>
  <c r="BQ32" i="1"/>
  <c r="BX32" i="1" s="1"/>
  <c r="BR32" i="1"/>
  <c r="BS32" i="1"/>
  <c r="BT32" i="1"/>
  <c r="BU32" i="1"/>
  <c r="BV32" i="1"/>
  <c r="BW32" i="1"/>
  <c r="BO33" i="1"/>
  <c r="BP33" i="1"/>
  <c r="BQ33" i="1"/>
  <c r="BR33" i="1"/>
  <c r="BS33" i="1"/>
  <c r="BT33" i="1"/>
  <c r="BU33" i="1"/>
  <c r="BV33" i="1"/>
  <c r="BW33" i="1"/>
  <c r="BO34" i="1"/>
  <c r="BP34" i="1"/>
  <c r="BQ34" i="1"/>
  <c r="BR34" i="1"/>
  <c r="BS34" i="1"/>
  <c r="BT34" i="1"/>
  <c r="BU34" i="1"/>
  <c r="BV34" i="1"/>
  <c r="BW34" i="1"/>
  <c r="BO35" i="1"/>
  <c r="BP35" i="1"/>
  <c r="BQ35" i="1"/>
  <c r="BR35" i="1"/>
  <c r="BS35" i="1"/>
  <c r="BT35" i="1"/>
  <c r="BU35" i="1"/>
  <c r="BV35" i="1"/>
  <c r="BW35" i="1"/>
  <c r="BX22" i="1"/>
  <c r="BX30" i="1"/>
  <c r="BX33" i="1"/>
  <c r="BX34" i="1"/>
  <c r="BW18" i="1"/>
  <c r="BU18" i="1"/>
  <c r="BQ18" i="1"/>
  <c r="BS18" i="1"/>
  <c r="BX20" i="1" l="1"/>
  <c r="BX25" i="1"/>
  <c r="BX24" i="1"/>
  <c r="BX35" i="1"/>
  <c r="BX23" i="1"/>
  <c r="BX21" i="1"/>
  <c r="BX19" i="1"/>
  <c r="BP18" i="1"/>
  <c r="BV18" i="1" l="1"/>
  <c r="BT18" i="1"/>
  <c r="BR18" i="1"/>
  <c r="BO18" i="1"/>
  <c r="BX18" i="1" l="1"/>
  <c r="E30" i="1" l="1"/>
  <c r="E22" i="1"/>
  <c r="E33" i="1"/>
  <c r="E25" i="1"/>
  <c r="E23" i="1"/>
  <c r="E34" i="1"/>
  <c r="E26" i="1"/>
  <c r="E28" i="1"/>
  <c r="E20" i="1"/>
  <c r="E29" i="1"/>
  <c r="E21" i="1"/>
  <c r="E31" i="1"/>
  <c r="E32" i="1"/>
  <c r="E24" i="1"/>
  <c r="E35" i="1"/>
  <c r="E27" i="1"/>
  <c r="E19" i="1"/>
  <c r="E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18" i="1" l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18" i="1"/>
  <c r="AV18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18" i="1"/>
  <c r="AT19" i="1"/>
  <c r="BF19" i="1"/>
  <c r="BG19" i="1"/>
  <c r="BH19" i="1"/>
  <c r="BI19" i="1"/>
  <c r="BJ19" i="1"/>
  <c r="BM19" i="1"/>
  <c r="BF20" i="1"/>
  <c r="BG20" i="1"/>
  <c r="BH20" i="1"/>
  <c r="BI20" i="1"/>
  <c r="BJ20" i="1"/>
  <c r="BM20" i="1"/>
  <c r="BF21" i="1"/>
  <c r="BG21" i="1"/>
  <c r="BH21" i="1"/>
  <c r="BI21" i="1"/>
  <c r="BJ21" i="1"/>
  <c r="BM21" i="1"/>
  <c r="BF22" i="1"/>
  <c r="BG22" i="1"/>
  <c r="BH22" i="1"/>
  <c r="BI22" i="1"/>
  <c r="BJ22" i="1"/>
  <c r="BM22" i="1"/>
  <c r="BF23" i="1"/>
  <c r="BG23" i="1"/>
  <c r="BH23" i="1"/>
  <c r="BI23" i="1"/>
  <c r="BJ23" i="1"/>
  <c r="BM23" i="1"/>
  <c r="BF24" i="1"/>
  <c r="BG24" i="1"/>
  <c r="BH24" i="1"/>
  <c r="BI24" i="1"/>
  <c r="BJ24" i="1"/>
  <c r="BM24" i="1"/>
  <c r="BF25" i="1"/>
  <c r="BG25" i="1"/>
  <c r="BH25" i="1"/>
  <c r="BI25" i="1"/>
  <c r="BJ25" i="1"/>
  <c r="BM25" i="1"/>
  <c r="BF26" i="1"/>
  <c r="BG26" i="1"/>
  <c r="BH26" i="1"/>
  <c r="BI26" i="1"/>
  <c r="BJ26" i="1"/>
  <c r="BM26" i="1"/>
  <c r="BF27" i="1"/>
  <c r="BG27" i="1"/>
  <c r="BH27" i="1"/>
  <c r="BI27" i="1"/>
  <c r="BJ27" i="1"/>
  <c r="BM27" i="1"/>
  <c r="BF28" i="1"/>
  <c r="BG28" i="1"/>
  <c r="BH28" i="1"/>
  <c r="BI28" i="1"/>
  <c r="BJ28" i="1"/>
  <c r="BM28" i="1"/>
  <c r="BF29" i="1"/>
  <c r="BG29" i="1"/>
  <c r="BH29" i="1"/>
  <c r="BI29" i="1"/>
  <c r="BJ29" i="1"/>
  <c r="BM29" i="1"/>
  <c r="BF30" i="1"/>
  <c r="BG30" i="1"/>
  <c r="BH30" i="1"/>
  <c r="BI30" i="1"/>
  <c r="BJ30" i="1"/>
  <c r="BM30" i="1"/>
  <c r="BF31" i="1"/>
  <c r="BG31" i="1"/>
  <c r="BH31" i="1"/>
  <c r="BI31" i="1"/>
  <c r="BJ31" i="1"/>
  <c r="BM31" i="1"/>
  <c r="BF32" i="1"/>
  <c r="BG32" i="1"/>
  <c r="BH32" i="1"/>
  <c r="BI32" i="1"/>
  <c r="BJ32" i="1"/>
  <c r="BM32" i="1"/>
  <c r="BF33" i="1"/>
  <c r="BG33" i="1"/>
  <c r="BH33" i="1"/>
  <c r="BI33" i="1"/>
  <c r="BJ33" i="1"/>
  <c r="BM33" i="1"/>
  <c r="BF34" i="1"/>
  <c r="BG34" i="1"/>
  <c r="BH34" i="1"/>
  <c r="BI34" i="1"/>
  <c r="BJ34" i="1"/>
  <c r="BM34" i="1"/>
  <c r="BF35" i="1"/>
  <c r="BG35" i="1"/>
  <c r="BH35" i="1"/>
  <c r="BI35" i="1"/>
  <c r="BJ35" i="1"/>
  <c r="BM35" i="1"/>
  <c r="BJ18" i="1"/>
  <c r="BI18" i="1"/>
  <c r="BH18" i="1"/>
  <c r="BG18" i="1"/>
  <c r="BF18" i="1"/>
  <c r="BM18" i="1"/>
  <c r="BL32" i="1" l="1"/>
  <c r="BL28" i="1"/>
  <c r="BL22" i="1"/>
  <c r="BL29" i="1"/>
  <c r="BL30" i="1"/>
  <c r="AY19" i="1"/>
  <c r="BL24" i="1"/>
  <c r="BL35" i="1"/>
  <c r="BL34" i="1"/>
  <c r="BL33" i="1"/>
  <c r="BL31" i="1"/>
  <c r="BL27" i="1"/>
  <c r="BL26" i="1"/>
  <c r="BL23" i="1"/>
  <c r="BL21" i="1"/>
  <c r="BL20" i="1"/>
  <c r="BL19" i="1"/>
  <c r="BL18" i="1"/>
  <c r="BL25" i="1"/>
  <c r="BH36" i="1"/>
  <c r="BK36" i="1"/>
  <c r="BG36" i="1"/>
  <c r="BI36" i="1"/>
  <c r="BJ36" i="1"/>
  <c r="BF36" i="1"/>
  <c r="AY35" i="1" l="1"/>
  <c r="BD35" i="1" s="1"/>
  <c r="AY33" i="1"/>
  <c r="BC33" i="1" s="1"/>
  <c r="BL36" i="1"/>
  <c r="AY28" i="1"/>
  <c r="BA28" i="1" s="1"/>
  <c r="AY30" i="1"/>
  <c r="BC30" i="1" s="1"/>
  <c r="AY31" i="1"/>
  <c r="BA31" i="1" s="1"/>
  <c r="AY27" i="1"/>
  <c r="AZ27" i="1" s="1"/>
  <c r="AY32" i="1"/>
  <c r="BA32" i="1" s="1"/>
  <c r="AY29" i="1"/>
  <c r="BC29" i="1" s="1"/>
  <c r="BJ37" i="1"/>
  <c r="BC19" i="1"/>
  <c r="AY21" i="1"/>
  <c r="BC21" i="1" s="1"/>
  <c r="AY18" i="1"/>
  <c r="AZ18" i="1" s="1"/>
  <c r="AY34" i="1"/>
  <c r="BA34" i="1" s="1"/>
  <c r="AW36" i="1"/>
  <c r="AV36" i="1"/>
  <c r="AU36" i="1"/>
  <c r="AY20" i="1"/>
  <c r="BC20" i="1" s="1"/>
  <c r="AT36" i="1"/>
  <c r="AY26" i="1"/>
  <c r="BD26" i="1" s="1"/>
  <c r="AY25" i="1"/>
  <c r="AY24" i="1"/>
  <c r="AZ24" i="1" s="1"/>
  <c r="AY23" i="1"/>
  <c r="BC23" i="1" s="1"/>
  <c r="AY22" i="1"/>
  <c r="BD22" i="1" s="1"/>
  <c r="Q37" i="1"/>
  <c r="J37" i="1"/>
  <c r="A36" i="1" l="1"/>
  <c r="BD33" i="1"/>
  <c r="BA33" i="1"/>
  <c r="AZ33" i="1"/>
  <c r="BD29" i="1"/>
  <c r="BA29" i="1"/>
  <c r="BA35" i="1"/>
  <c r="AZ35" i="1"/>
  <c r="BC35" i="1"/>
  <c r="AZ34" i="1"/>
  <c r="BD34" i="1"/>
  <c r="BC34" i="1"/>
  <c r="BC32" i="1"/>
  <c r="BD32" i="1"/>
  <c r="BA30" i="1"/>
  <c r="AZ29" i="1"/>
  <c r="BC28" i="1"/>
  <c r="BD28" i="1"/>
  <c r="AZ28" i="1"/>
  <c r="BD27" i="1"/>
  <c r="BA27" i="1"/>
  <c r="BC27" i="1"/>
  <c r="BB33" i="1"/>
  <c r="BB27" i="1"/>
  <c r="BB28" i="1"/>
  <c r="BB32" i="1"/>
  <c r="BB30" i="1"/>
  <c r="BB29" i="1"/>
  <c r="BD18" i="1"/>
  <c r="BA18" i="1"/>
  <c r="BB31" i="1"/>
  <c r="BB25" i="1"/>
  <c r="BC18" i="1"/>
  <c r="BB18" i="1"/>
  <c r="BB34" i="1"/>
  <c r="BB35" i="1"/>
  <c r="BB21" i="1"/>
  <c r="AZ21" i="1"/>
  <c r="AZ30" i="1"/>
  <c r="BC31" i="1"/>
  <c r="AZ32" i="1"/>
  <c r="BD31" i="1"/>
  <c r="AZ31" i="1"/>
  <c r="BD30" i="1"/>
  <c r="BA21" i="1"/>
  <c r="BD21" i="1"/>
  <c r="BB19" i="1"/>
  <c r="BA19" i="1"/>
  <c r="BD19" i="1"/>
  <c r="AZ19" i="1"/>
  <c r="AZ20" i="1"/>
  <c r="BA20" i="1"/>
  <c r="BB20" i="1"/>
  <c r="AX36" i="1"/>
  <c r="BD20" i="1"/>
  <c r="BB26" i="1"/>
  <c r="BA26" i="1"/>
  <c r="BC26" i="1"/>
  <c r="AZ26" i="1"/>
  <c r="BA25" i="1"/>
  <c r="BC25" i="1"/>
  <c r="AZ25" i="1"/>
  <c r="BD25" i="1"/>
  <c r="BA24" i="1"/>
  <c r="BD24" i="1"/>
  <c r="BB24" i="1"/>
  <c r="BC24" i="1"/>
  <c r="AZ23" i="1"/>
  <c r="BB23" i="1"/>
  <c r="BA23" i="1"/>
  <c r="BD23" i="1"/>
  <c r="BC22" i="1"/>
  <c r="BA22" i="1"/>
  <c r="AZ22" i="1"/>
  <c r="BB22" i="1"/>
</calcChain>
</file>

<file path=xl/sharedStrings.xml><?xml version="1.0" encoding="utf-8"?>
<sst xmlns="http://schemas.openxmlformats.org/spreadsheetml/2006/main" count="319" uniqueCount="120">
  <si>
    <t>Pos.</t>
  </si>
  <si>
    <r>
      <t>PYRABAR</t>
    </r>
    <r>
      <rPr>
        <b/>
        <vertAlign val="superscript"/>
        <sz val="16"/>
        <rFont val="Arial"/>
        <family val="2"/>
      </rPr>
      <t>®</t>
    </r>
  </si>
  <si>
    <t>[mm]</t>
  </si>
  <si>
    <t>A1</t>
  </si>
  <si>
    <t>B</t>
  </si>
  <si>
    <t>C</t>
  </si>
  <si>
    <t>A</t>
  </si>
  <si>
    <t xml:space="preserve"> [mm]</t>
  </si>
  <si>
    <t xml:space="preserve"> [m]</t>
  </si>
  <si>
    <t>E</t>
  </si>
  <si>
    <t>PU16</t>
  </si>
  <si>
    <t>d</t>
  </si>
  <si>
    <t>PG</t>
  </si>
  <si>
    <t>PE</t>
  </si>
  <si>
    <t>PL</t>
  </si>
  <si>
    <t>PF</t>
  </si>
  <si>
    <t>PU</t>
  </si>
  <si>
    <t>Typen 1</t>
  </si>
  <si>
    <t>Typen 2</t>
  </si>
  <si>
    <t>G</t>
  </si>
  <si>
    <t>L</t>
  </si>
  <si>
    <t>J</t>
  </si>
  <si>
    <t>A2</t>
  </si>
  <si>
    <t>PGS</t>
  </si>
  <si>
    <t>PES</t>
  </si>
  <si>
    <t>PLS</t>
  </si>
  <si>
    <t>PFS</t>
  </si>
  <si>
    <t>PUS</t>
  </si>
  <si>
    <t>LS</t>
  </si>
  <si>
    <t>(PGD)</t>
  </si>
  <si>
    <t>(PGDD)</t>
  </si>
  <si>
    <t>(PED)</t>
  </si>
  <si>
    <t>(PLA)</t>
  </si>
  <si>
    <t>(PUD)</t>
  </si>
  <si>
    <t>Kasten</t>
  </si>
  <si>
    <t>PU12</t>
  </si>
  <si>
    <t>PU14</t>
  </si>
  <si>
    <t>PU18</t>
  </si>
  <si>
    <t>PU20</t>
  </si>
  <si>
    <t>Typen</t>
  </si>
  <si>
    <t>PG12-20</t>
  </si>
  <si>
    <t>PE12-20</t>
  </si>
  <si>
    <t>PL12-20</t>
  </si>
  <si>
    <t>PF12-20</t>
  </si>
  <si>
    <t>Kasten1</t>
  </si>
  <si>
    <t>Kasten2</t>
  </si>
  <si>
    <t>Kasten3</t>
  </si>
  <si>
    <t>Kasten4</t>
  </si>
  <si>
    <t>PS</t>
  </si>
  <si>
    <t>K-Länge</t>
  </si>
  <si>
    <t>(1,05)</t>
  </si>
  <si>
    <t>(0,90)</t>
  </si>
  <si>
    <t>(0,75)</t>
  </si>
  <si>
    <t>(0,60)</t>
  </si>
  <si>
    <t>PF112</t>
  </si>
  <si>
    <t>PU142</t>
  </si>
  <si>
    <t>PU172</t>
  </si>
  <si>
    <t>PF172</t>
  </si>
  <si>
    <t>PU202</t>
  </si>
  <si>
    <t>PU222</t>
  </si>
  <si>
    <t>12 - 20</t>
  </si>
  <si>
    <t>PF 142</t>
  </si>
  <si>
    <t>PF 202</t>
  </si>
  <si>
    <t>PF 222</t>
  </si>
  <si>
    <t>PUS142</t>
  </si>
  <si>
    <t>PUS172</t>
  </si>
  <si>
    <t>PUS202</t>
  </si>
  <si>
    <t>PUS222</t>
  </si>
  <si>
    <t>DEFINITION WAHLLISTE E-MASS</t>
  </si>
  <si>
    <t>BEMERKUNG ERSCHEINEN (BEI PGS-PES-PLS-PFS-PUS-LS)</t>
  </si>
  <si>
    <t>DEFINITION A-MASS (BEI PF-PU-PFS-PUS)</t>
  </si>
  <si>
    <t>GRUNDDATEN</t>
  </si>
  <si>
    <t>01.02.2023/HS/ gg</t>
  </si>
  <si>
    <t>Liste de commande pour fers de reprise vissables</t>
  </si>
  <si>
    <t>Ingénieur</t>
  </si>
  <si>
    <t>Objet</t>
  </si>
  <si>
    <t>Partie d'ouvrage</t>
  </si>
  <si>
    <t>Adresse de livr.</t>
  </si>
  <si>
    <t>Entrepreneur</t>
  </si>
  <si>
    <t>Liste n°</t>
  </si>
  <si>
    <t>Page</t>
  </si>
  <si>
    <t>Plan n°</t>
  </si>
  <si>
    <t>Date</t>
  </si>
  <si>
    <t>dess.</t>
  </si>
  <si>
    <t>contrôlé</t>
  </si>
  <si>
    <t>Délai</t>
  </si>
  <si>
    <t>Boîte avec tôle PYRAX®</t>
  </si>
  <si>
    <t>Barres 2ème étape</t>
  </si>
  <si>
    <t>Type</t>
  </si>
  <si>
    <t xml:space="preserve">
Larg.</t>
  </si>
  <si>
    <t>Long. barres</t>
  </si>
  <si>
    <t>Long. boîte</t>
  </si>
  <si>
    <t>Nbre</t>
  </si>
  <si>
    <t>Long. barre</t>
  </si>
  <si>
    <t>Remarques</t>
  </si>
  <si>
    <t xml:space="preserve">Total pces: </t>
  </si>
  <si>
    <t xml:space="preserve">Total p.: </t>
  </si>
  <si>
    <t>Pour les types spéciaux PGS, PLS, PFS, PES, PUS, LS, il doit nous être remis un dessin pour approbation / exécution !</t>
  </si>
  <si>
    <t>[pces]</t>
  </si>
  <si>
    <t>Commandes :</t>
  </si>
  <si>
    <t>commande@bewetec.ch</t>
  </si>
  <si>
    <t>Assortiment standard</t>
  </si>
  <si>
    <t>- Tenez compte des dimensions minimales selon notre documentation technique.</t>
  </si>
  <si>
    <t>- En cas de longueurs spéciales ou de géométrie différente, adressez-nous le formulaire par sécurité pour contrôle.</t>
  </si>
  <si>
    <t>- les dimensions données dans notre assortiment standard sont livrables de production. Toutes dimensions différentes sur demande</t>
  </si>
  <si>
    <t>- Pour les types spéciaux il doit nous être transmis un dessin pour approbation.</t>
  </si>
  <si>
    <t>Distribué par :</t>
  </si>
  <si>
    <t>Barres de 2ème étape</t>
  </si>
  <si>
    <t>PL + PLS</t>
  </si>
  <si>
    <t>PF + PFS</t>
  </si>
  <si>
    <t>DEFINITION P-TYPEN MT MASS A1</t>
  </si>
  <si>
    <t>DEFINITION L-TYPEN MASS A</t>
  </si>
  <si>
    <t>L + LS</t>
  </si>
  <si>
    <t>WENN B EINE ANGABE HAT</t>
  </si>
  <si>
    <t>Alle Kasten-</t>
  </si>
  <si>
    <t>Alle Stäbe</t>
  </si>
  <si>
    <t>- Les cases</t>
  </si>
  <si>
    <t xml:space="preserve">   doivent être renseignées impérativement !</t>
  </si>
  <si>
    <t>GS</t>
  </si>
  <si>
    <t>GS-LS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</si>
</sst>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\ \ \ \ \ "/>
    <numFmt numFmtId="165" formatCode="0.00\ \ 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vertAlign val="superscript"/>
      <sz val="16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C00000"/>
      <name val="Arial"/>
      <family val="2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6" fillId="0" borderId="0" applyNumberFormat="0" applyFill="0" applyBorder="0" applyAlignment="0" applyProtection="0"/>
  </cellStyleXfs>
  <cellXfs count="177">
    <xf numFmtId="0" fontId="0" fillId="0" borderId="0" xfId="0"/>
    <xf numFmtId="0" fontId="2" fillId="2" borderId="0" xfId="1" applyFont="1" applyFill="1"/>
    <xf numFmtId="0" fontId="4" fillId="2" borderId="0" xfId="1" applyFont="1" applyFill="1"/>
    <xf numFmtId="49" fontId="5" fillId="2" borderId="1" xfId="1" applyNumberFormat="1" applyFont="1" applyFill="1" applyBorder="1"/>
    <xf numFmtId="49" fontId="6" fillId="2" borderId="3" xfId="1" applyNumberFormat="1" applyFont="1" applyFill="1" applyBorder="1"/>
    <xf numFmtId="49" fontId="1" fillId="2" borderId="1" xfId="1" applyNumberFormat="1" applyFill="1" applyBorder="1"/>
    <xf numFmtId="49" fontId="5" fillId="2" borderId="4" xfId="1" applyNumberFormat="1" applyFont="1" applyFill="1" applyBorder="1" applyAlignment="1">
      <alignment horizontal="left"/>
    </xf>
    <xf numFmtId="0" fontId="1" fillId="2" borderId="2" xfId="0" applyFont="1" applyFill="1" applyBorder="1"/>
    <xf numFmtId="49" fontId="1" fillId="2" borderId="0" xfId="1" applyNumberFormat="1" applyFill="1" applyAlignment="1">
      <alignment vertical="center"/>
    </xf>
    <xf numFmtId="0" fontId="7" fillId="2" borderId="3" xfId="0" applyFont="1" applyFill="1" applyBorder="1" applyAlignment="1">
      <alignment vertical="center"/>
    </xf>
    <xf numFmtId="49" fontId="5" fillId="2" borderId="6" xfId="1" applyNumberFormat="1" applyFont="1" applyFill="1" applyBorder="1" applyAlignment="1">
      <alignment horizontal="left" vertical="center"/>
    </xf>
    <xf numFmtId="49" fontId="5" fillId="2" borderId="6" xfId="1" applyNumberFormat="1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left" vertical="center"/>
    </xf>
    <xf numFmtId="49" fontId="5" fillId="2" borderId="7" xfId="1" applyNumberFormat="1" applyFont="1" applyFill="1" applyBorder="1" applyAlignment="1">
      <alignment vertical="center"/>
    </xf>
    <xf numFmtId="49" fontId="5" fillId="2" borderId="9" xfId="1" applyNumberFormat="1" applyFont="1" applyFill="1" applyBorder="1" applyAlignment="1">
      <alignment vertical="center"/>
    </xf>
    <xf numFmtId="49" fontId="6" fillId="2" borderId="3" xfId="1" applyNumberFormat="1" applyFont="1" applyFill="1" applyBorder="1" applyAlignment="1">
      <alignment vertical="center"/>
    </xf>
    <xf numFmtId="49" fontId="5" fillId="2" borderId="1" xfId="1" applyNumberFormat="1" applyFont="1" applyFill="1" applyBorder="1" applyAlignment="1">
      <alignment vertical="center"/>
    </xf>
    <xf numFmtId="49" fontId="1" fillId="2" borderId="11" xfId="1" applyNumberFormat="1" applyFill="1" applyBorder="1" applyAlignment="1">
      <alignment vertical="center"/>
    </xf>
    <xf numFmtId="49" fontId="5" fillId="2" borderId="11" xfId="1" applyNumberFormat="1" applyFont="1" applyFill="1" applyBorder="1" applyAlignment="1">
      <alignment vertical="center"/>
    </xf>
    <xf numFmtId="49" fontId="1" fillId="2" borderId="3" xfId="1" applyNumberFormat="1" applyFill="1" applyBorder="1" applyAlignment="1">
      <alignment vertical="center"/>
    </xf>
    <xf numFmtId="49" fontId="5" fillId="2" borderId="13" xfId="1" applyNumberFormat="1" applyFont="1" applyFill="1" applyBorder="1" applyAlignment="1">
      <alignment vertical="center"/>
    </xf>
    <xf numFmtId="14" fontId="5" fillId="2" borderId="3" xfId="1" applyNumberFormat="1" applyFont="1" applyFill="1" applyBorder="1" applyAlignment="1">
      <alignment vertical="center"/>
    </xf>
    <xf numFmtId="49" fontId="8" fillId="2" borderId="0" xfId="1" applyNumberFormat="1" applyFont="1" applyFill="1" applyAlignment="1">
      <alignment vertical="center"/>
    </xf>
    <xf numFmtId="49" fontId="5" fillId="2" borderId="0" xfId="1" applyNumberFormat="1" applyFont="1" applyFill="1" applyAlignment="1">
      <alignment vertical="center"/>
    </xf>
    <xf numFmtId="49" fontId="5" fillId="2" borderId="2" xfId="1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49" fontId="1" fillId="2" borderId="6" xfId="1" applyNumberFormat="1" applyFill="1" applyBorder="1" applyAlignment="1">
      <alignment vertical="center"/>
    </xf>
    <xf numFmtId="49" fontId="4" fillId="2" borderId="0" xfId="1" applyNumberFormat="1" applyFont="1" applyFill="1"/>
    <xf numFmtId="49" fontId="9" fillId="2" borderId="0" xfId="1" applyNumberFormat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5" fillId="2" borderId="18" xfId="1" applyFont="1" applyFill="1" applyBorder="1" applyAlignment="1">
      <alignment vertical="center"/>
    </xf>
    <xf numFmtId="0" fontId="6" fillId="2" borderId="0" xfId="1" applyFont="1" applyFill="1" applyAlignment="1">
      <alignment horizontal="center" vertical="top"/>
    </xf>
    <xf numFmtId="164" fontId="1" fillId="2" borderId="0" xfId="1" applyNumberFormat="1" applyFill="1" applyAlignment="1">
      <alignment horizontal="right" vertical="center"/>
    </xf>
    <xf numFmtId="0" fontId="1" fillId="2" borderId="0" xfId="1" applyFill="1" applyAlignment="1">
      <alignment vertical="center"/>
    </xf>
    <xf numFmtId="0" fontId="1" fillId="2" borderId="0" xfId="1" applyFill="1" applyAlignment="1">
      <alignment horizontal="right" vertical="center"/>
    </xf>
    <xf numFmtId="0" fontId="8" fillId="2" borderId="0" xfId="1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/>
    <xf numFmtId="0" fontId="6" fillId="2" borderId="1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 wrapText="1"/>
    </xf>
    <xf numFmtId="0" fontId="1" fillId="2" borderId="0" xfId="1" applyFill="1" applyAlignment="1">
      <alignment horizontal="center" vertical="center"/>
    </xf>
    <xf numFmtId="0" fontId="5" fillId="2" borderId="18" xfId="1" applyFont="1" applyFill="1" applyBorder="1" applyAlignment="1">
      <alignment horizontal="center" wrapText="1"/>
    </xf>
    <xf numFmtId="0" fontId="5" fillId="2" borderId="23" xfId="1" applyFont="1" applyFill="1" applyBorder="1" applyAlignment="1">
      <alignment horizontal="center" vertical="center" wrapText="1"/>
    </xf>
    <xf numFmtId="0" fontId="5" fillId="2" borderId="25" xfId="1" applyFont="1" applyFill="1" applyBorder="1" applyAlignment="1">
      <alignment horizontal="center" vertical="center" wrapText="1"/>
    </xf>
    <xf numFmtId="49" fontId="9" fillId="2" borderId="0" xfId="1" applyNumberFormat="1" applyFont="1" applyFill="1" applyAlignment="1">
      <alignment vertical="top"/>
    </xf>
    <xf numFmtId="0" fontId="5" fillId="2" borderId="18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vertical="center"/>
    </xf>
    <xf numFmtId="0" fontId="1" fillId="4" borderId="19" xfId="1" applyFill="1" applyBorder="1" applyAlignment="1" applyProtection="1">
      <alignment horizontal="center" vertical="center"/>
      <protection locked="0"/>
    </xf>
    <xf numFmtId="0" fontId="5" fillId="4" borderId="19" xfId="1" applyFont="1" applyFill="1" applyBorder="1" applyAlignment="1" applyProtection="1">
      <alignment horizontal="center" vertical="center"/>
      <protection locked="0"/>
    </xf>
    <xf numFmtId="0" fontId="5" fillId="2" borderId="19" xfId="1" applyFont="1" applyFill="1" applyBorder="1" applyAlignment="1">
      <alignment horizontal="center" vertical="center"/>
    </xf>
    <xf numFmtId="0" fontId="1" fillId="4" borderId="17" xfId="0" applyFont="1" applyFill="1" applyBorder="1" applyAlignment="1" applyProtection="1">
      <alignment horizontal="center" vertical="center"/>
      <protection locked="0"/>
    </xf>
    <xf numFmtId="0" fontId="10" fillId="2" borderId="0" xfId="1" applyFont="1" applyFill="1"/>
    <xf numFmtId="0" fontId="6" fillId="2" borderId="0" xfId="1" applyFont="1" applyFill="1" applyAlignment="1">
      <alignment vertical="center"/>
    </xf>
    <xf numFmtId="0" fontId="1" fillId="2" borderId="0" xfId="0" applyFont="1" applyFill="1"/>
    <xf numFmtId="165" fontId="1" fillId="2" borderId="0" xfId="1" applyNumberFormat="1" applyFill="1" applyAlignment="1">
      <alignment horizontal="right" vertical="center"/>
    </xf>
    <xf numFmtId="0" fontId="0" fillId="2" borderId="0" xfId="0" applyFill="1"/>
    <xf numFmtId="0" fontId="0" fillId="5" borderId="0" xfId="0" quotePrefix="1" applyFill="1"/>
    <xf numFmtId="0" fontId="0" fillId="5" borderId="0" xfId="0" applyFill="1"/>
    <xf numFmtId="0" fontId="13" fillId="3" borderId="0" xfId="0" applyFont="1" applyFill="1"/>
    <xf numFmtId="0" fontId="0" fillId="3" borderId="0" xfId="0" applyFill="1"/>
    <xf numFmtId="0" fontId="14" fillId="3" borderId="0" xfId="0" applyFont="1" applyFill="1"/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vertical="center" wrapText="1"/>
    </xf>
    <xf numFmtId="0" fontId="5" fillId="2" borderId="5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27" xfId="1" applyFont="1" applyFill="1" applyBorder="1" applyAlignment="1">
      <alignment horizontal="center" vertical="center"/>
    </xf>
    <xf numFmtId="0" fontId="11" fillId="2" borderId="0" xfId="0" applyFont="1" applyFill="1" applyAlignment="1">
      <alignment horizontal="right"/>
    </xf>
    <xf numFmtId="0" fontId="5" fillId="2" borderId="28" xfId="1" applyFont="1" applyFill="1" applyBorder="1" applyAlignment="1">
      <alignment horizontal="center" vertical="center"/>
    </xf>
    <xf numFmtId="0" fontId="12" fillId="2" borderId="0" xfId="0" applyFont="1" applyFill="1"/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1" fillId="2" borderId="18" xfId="1" applyFill="1" applyBorder="1" applyAlignment="1">
      <alignment horizontal="center" vertical="center"/>
    </xf>
    <xf numFmtId="0" fontId="1" fillId="2" borderId="19" xfId="1" applyFill="1" applyBorder="1" applyAlignment="1">
      <alignment horizontal="center" vertical="center"/>
    </xf>
    <xf numFmtId="0" fontId="1" fillId="2" borderId="18" xfId="1" applyFill="1" applyBorder="1" applyAlignment="1">
      <alignment horizontal="center" vertical="top"/>
    </xf>
    <xf numFmtId="0" fontId="1" fillId="2" borderId="19" xfId="1" applyFill="1" applyBorder="1" applyAlignment="1">
      <alignment horizontal="center" vertical="top"/>
    </xf>
    <xf numFmtId="49" fontId="1" fillId="2" borderId="15" xfId="1" applyNumberFormat="1" applyFill="1" applyBorder="1" applyAlignment="1">
      <alignment horizontal="center" vertical="center"/>
    </xf>
    <xf numFmtId="0" fontId="0" fillId="4" borderId="0" xfId="0" applyFill="1"/>
    <xf numFmtId="0" fontId="15" fillId="2" borderId="0" xfId="0" applyFont="1" applyFill="1"/>
    <xf numFmtId="0" fontId="0" fillId="2" borderId="29" xfId="0" applyFill="1" applyBorder="1"/>
    <xf numFmtId="0" fontId="0" fillId="0" borderId="0" xfId="0" quotePrefix="1" applyAlignment="1">
      <alignment horizontal="center"/>
    </xf>
    <xf numFmtId="0" fontId="1" fillId="4" borderId="19" xfId="1" applyFill="1" applyBorder="1" applyAlignment="1">
      <alignment horizontal="center" vertical="center"/>
    </xf>
    <xf numFmtId="17" fontId="0" fillId="0" borderId="0" xfId="0" quotePrefix="1" applyNumberFormat="1" applyAlignment="1">
      <alignment horizontal="center"/>
    </xf>
    <xf numFmtId="0" fontId="19" fillId="0" borderId="0" xfId="0" applyFont="1" applyAlignment="1">
      <alignment horizontal="left"/>
    </xf>
    <xf numFmtId="0" fontId="0" fillId="4" borderId="30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0" fillId="4" borderId="33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34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6" borderId="0" xfId="0" applyFill="1"/>
    <xf numFmtId="0" fontId="0" fillId="0" borderId="30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2" fontId="0" fillId="4" borderId="0" xfId="0" applyNumberFormat="1" applyFill="1" applyAlignment="1">
      <alignment horizontal="center"/>
    </xf>
    <xf numFmtId="2" fontId="0" fillId="4" borderId="0" xfId="0" quotePrefix="1" applyNumberFormat="1" applyFill="1" applyAlignment="1">
      <alignment horizontal="center"/>
    </xf>
    <xf numFmtId="0" fontId="13" fillId="4" borderId="0" xfId="0" applyFont="1" applyFill="1" applyAlignment="1">
      <alignment horizontal="left"/>
    </xf>
    <xf numFmtId="2" fontId="5" fillId="2" borderId="18" xfId="1" applyNumberFormat="1" applyFont="1" applyFill="1" applyBorder="1" applyAlignment="1">
      <alignment horizontal="center" vertical="center"/>
    </xf>
    <xf numFmtId="2" fontId="5" fillId="2" borderId="19" xfId="1" applyNumberFormat="1" applyFont="1" applyFill="1" applyBorder="1" applyAlignment="1">
      <alignment horizontal="center" vertical="center"/>
    </xf>
    <xf numFmtId="2" fontId="5" fillId="2" borderId="0" xfId="1" applyNumberFormat="1" applyFont="1" applyFill="1" applyAlignment="1">
      <alignment horizontal="center" vertical="center"/>
    </xf>
    <xf numFmtId="2" fontId="5" fillId="4" borderId="19" xfId="1" applyNumberFormat="1" applyFont="1" applyFill="1" applyBorder="1" applyAlignment="1" applyProtection="1">
      <alignment horizontal="center" vertical="center"/>
      <protection locked="0"/>
    </xf>
    <xf numFmtId="0" fontId="1" fillId="2" borderId="0" xfId="1" applyFill="1" applyAlignment="1">
      <alignment horizontal="left" vertical="center"/>
    </xf>
    <xf numFmtId="0" fontId="20" fillId="0" borderId="0" xfId="0" applyFont="1" applyAlignment="1">
      <alignment wrapText="1"/>
    </xf>
    <xf numFmtId="0" fontId="21" fillId="2" borderId="0" xfId="2" applyFont="1" applyFill="1" applyAlignment="1" applyProtection="1">
      <alignment vertical="top"/>
    </xf>
    <xf numFmtId="0" fontId="22" fillId="0" borderId="0" xfId="0" applyFont="1"/>
    <xf numFmtId="0" fontId="0" fillId="2" borderId="0" xfId="0" quotePrefix="1" applyFill="1"/>
    <xf numFmtId="0" fontId="14" fillId="2" borderId="0" xfId="0" applyFont="1" applyFill="1"/>
    <xf numFmtId="0" fontId="13" fillId="2" borderId="0" xfId="0" applyFont="1" applyFill="1"/>
    <xf numFmtId="0" fontId="0" fillId="4" borderId="35" xfId="0" applyFill="1" applyBorder="1" applyAlignment="1">
      <alignment horizontal="center"/>
    </xf>
    <xf numFmtId="0" fontId="0" fillId="4" borderId="36" xfId="0" applyFill="1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19" fillId="0" borderId="0" xfId="0" quotePrefix="1" applyFont="1"/>
    <xf numFmtId="0" fontId="0" fillId="8" borderId="28" xfId="0" applyFill="1" applyBorder="1"/>
    <xf numFmtId="0" fontId="19" fillId="0" borderId="0" xfId="0" quotePrefix="1" applyFont="1" applyAlignment="1">
      <alignment horizontal="left"/>
    </xf>
    <xf numFmtId="0" fontId="19" fillId="2" borderId="0" xfId="0" applyFont="1" applyFill="1"/>
    <xf numFmtId="0" fontId="19" fillId="0" borderId="0" xfId="0" applyFont="1" applyAlignment="1">
      <alignment horizontal="left" vertical="center" wrapText="1"/>
    </xf>
    <xf numFmtId="0" fontId="1" fillId="4" borderId="21" xfId="1" applyFill="1" applyBorder="1" applyAlignment="1" applyProtection="1">
      <alignment horizontal="left" vertical="center"/>
      <protection locked="0"/>
    </xf>
    <xf numFmtId="0" fontId="1" fillId="4" borderId="20" xfId="1" applyFill="1" applyBorder="1" applyAlignment="1" applyProtection="1">
      <alignment horizontal="left" vertical="center"/>
      <protection locked="0"/>
    </xf>
    <xf numFmtId="0" fontId="1" fillId="4" borderId="11" xfId="1" applyFill="1" applyBorder="1" applyAlignment="1" applyProtection="1">
      <alignment horizontal="left" vertical="center"/>
      <protection locked="0"/>
    </xf>
    <xf numFmtId="0" fontId="1" fillId="4" borderId="12" xfId="1" applyFill="1" applyBorder="1" applyAlignment="1" applyProtection="1">
      <alignment horizontal="left" vertical="center"/>
      <protection locked="0"/>
    </xf>
    <xf numFmtId="0" fontId="1" fillId="4" borderId="13" xfId="1" applyFill="1" applyBorder="1" applyAlignment="1" applyProtection="1">
      <alignment horizontal="left" vertical="center"/>
      <protection locked="0"/>
    </xf>
    <xf numFmtId="0" fontId="1" fillId="4" borderId="14" xfId="1" applyFill="1" applyBorder="1" applyAlignment="1" applyProtection="1">
      <alignment horizontal="left" vertical="center"/>
      <protection locked="0"/>
    </xf>
    <xf numFmtId="0" fontId="1" fillId="4" borderId="9" xfId="1" applyFill="1" applyBorder="1" applyAlignment="1" applyProtection="1">
      <alignment horizontal="left" vertical="center"/>
      <protection locked="0"/>
    </xf>
    <xf numFmtId="0" fontId="1" fillId="4" borderId="10" xfId="1" applyFill="1" applyBorder="1" applyAlignment="1" applyProtection="1">
      <alignment horizontal="left" vertical="center"/>
      <protection locked="0"/>
    </xf>
    <xf numFmtId="49" fontId="6" fillId="2" borderId="6" xfId="1" applyNumberFormat="1" applyFont="1" applyFill="1" applyBorder="1" applyAlignment="1">
      <alignment horizontal="left" vertical="center" wrapText="1"/>
    </xf>
    <xf numFmtId="49" fontId="9" fillId="2" borderId="6" xfId="1" applyNumberFormat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5" fillId="2" borderId="22" xfId="1" applyFont="1" applyFill="1" applyBorder="1" applyAlignment="1">
      <alignment horizontal="center" vertical="center" wrapText="1"/>
    </xf>
    <xf numFmtId="0" fontId="5" fillId="2" borderId="24" xfId="1" applyFont="1" applyFill="1" applyBorder="1" applyAlignment="1">
      <alignment horizontal="center" vertical="center"/>
    </xf>
    <xf numFmtId="0" fontId="5" fillId="2" borderId="26" xfId="1" applyFont="1" applyFill="1" applyBorder="1" applyAlignment="1">
      <alignment horizontal="center" vertical="center"/>
    </xf>
    <xf numFmtId="0" fontId="5" fillId="2" borderId="22" xfId="1" applyFont="1" applyFill="1" applyBorder="1" applyAlignment="1">
      <alignment horizontal="center" vertical="center"/>
    </xf>
    <xf numFmtId="0" fontId="18" fillId="2" borderId="0" xfId="1" applyFont="1" applyFill="1" applyAlignment="1">
      <alignment horizontal="left" wrapText="1"/>
    </xf>
    <xf numFmtId="49" fontId="1" fillId="4" borderId="6" xfId="1" applyNumberFormat="1" applyFill="1" applyBorder="1" applyAlignment="1" applyProtection="1">
      <alignment horizontal="left" vertical="center"/>
      <protection locked="0"/>
    </xf>
    <xf numFmtId="49" fontId="5" fillId="4" borderId="1" xfId="1" applyNumberFormat="1" applyFont="1" applyFill="1" applyBorder="1" applyAlignment="1" applyProtection="1">
      <alignment horizontal="left" vertical="center"/>
      <protection locked="0"/>
    </xf>
    <xf numFmtId="49" fontId="1" fillId="4" borderId="0" xfId="1" applyNumberFormat="1" applyFill="1" applyAlignment="1" applyProtection="1">
      <alignment horizontal="left" vertical="center"/>
      <protection locked="0"/>
    </xf>
    <xf numFmtId="49" fontId="5" fillId="4" borderId="0" xfId="1" applyNumberFormat="1" applyFont="1" applyFill="1" applyAlignment="1" applyProtection="1">
      <alignment horizontal="center" vertical="center"/>
      <protection locked="0"/>
    </xf>
    <xf numFmtId="49" fontId="5" fillId="4" borderId="5" xfId="1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Alignment="1" applyProtection="1">
      <alignment horizontal="center" vertical="center"/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49" fontId="1" fillId="4" borderId="11" xfId="1" applyNumberFormat="1" applyFill="1" applyBorder="1" applyAlignment="1" applyProtection="1">
      <alignment horizontal="left" vertical="center"/>
      <protection locked="0"/>
    </xf>
    <xf numFmtId="49" fontId="1" fillId="2" borderId="13" xfId="1" applyNumberFormat="1" applyFill="1" applyBorder="1" applyAlignment="1">
      <alignment horizontal="left" vertical="top" wrapText="1"/>
    </xf>
    <xf numFmtId="49" fontId="1" fillId="2" borderId="6" xfId="1" applyNumberFormat="1" applyFill="1" applyBorder="1" applyAlignment="1">
      <alignment horizontal="left" vertical="top" wrapText="1"/>
    </xf>
    <xf numFmtId="49" fontId="5" fillId="4" borderId="13" xfId="1" applyNumberFormat="1" applyFont="1" applyFill="1" applyBorder="1" applyAlignment="1" applyProtection="1">
      <alignment horizontal="left" vertical="center"/>
      <protection locked="0"/>
    </xf>
    <xf numFmtId="49" fontId="1" fillId="2" borderId="16" xfId="1" applyNumberFormat="1" applyFill="1" applyBorder="1" applyAlignment="1">
      <alignment horizontal="center" vertical="center"/>
    </xf>
    <xf numFmtId="49" fontId="1" fillId="2" borderId="14" xfId="1" applyNumberFormat="1" applyFill="1" applyBorder="1" applyAlignment="1">
      <alignment horizontal="center" vertical="center"/>
    </xf>
    <xf numFmtId="0" fontId="5" fillId="4" borderId="6" xfId="0" applyFont="1" applyFill="1" applyBorder="1" applyAlignment="1" applyProtection="1">
      <alignment horizontal="left" vertical="center"/>
      <protection locked="0"/>
    </xf>
    <xf numFmtId="49" fontId="1" fillId="4" borderId="6" xfId="1" applyNumberFormat="1" applyFill="1" applyBorder="1" applyAlignment="1" applyProtection="1">
      <alignment horizontal="center" vertical="center"/>
      <protection locked="0"/>
    </xf>
    <xf numFmtId="49" fontId="1" fillId="4" borderId="7" xfId="1" applyNumberFormat="1" applyFill="1" applyBorder="1" applyAlignment="1" applyProtection="1">
      <alignment horizontal="center" vertical="center"/>
      <protection locked="0"/>
    </xf>
    <xf numFmtId="14" fontId="5" fillId="4" borderId="0" xfId="1" applyNumberFormat="1" applyFont="1" applyFill="1" applyAlignment="1" applyProtection="1">
      <alignment horizontal="left" vertical="center"/>
      <protection locked="0"/>
    </xf>
    <xf numFmtId="14" fontId="5" fillId="4" borderId="5" xfId="1" applyNumberFormat="1" applyFont="1" applyFill="1" applyBorder="1" applyAlignment="1" applyProtection="1">
      <alignment horizontal="left" vertical="center"/>
      <protection locked="0"/>
    </xf>
    <xf numFmtId="14" fontId="1" fillId="4" borderId="6" xfId="1" applyNumberFormat="1" applyFill="1" applyBorder="1" applyAlignment="1" applyProtection="1">
      <alignment horizontal="left" vertical="center"/>
      <protection locked="0"/>
    </xf>
    <xf numFmtId="14" fontId="1" fillId="4" borderId="7" xfId="1" applyNumberFormat="1" applyFill="1" applyBorder="1" applyAlignment="1" applyProtection="1">
      <alignment horizontal="left" vertical="center"/>
      <protection locked="0"/>
    </xf>
    <xf numFmtId="49" fontId="5" fillId="4" borderId="9" xfId="1" applyNumberFormat="1" applyFont="1" applyFill="1" applyBorder="1" applyAlignment="1" applyProtection="1">
      <alignment horizontal="left" vertical="center"/>
      <protection locked="0"/>
    </xf>
    <xf numFmtId="0" fontId="5" fillId="2" borderId="4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23" xfId="1" applyFont="1" applyFill="1" applyBorder="1" applyAlignment="1">
      <alignment horizontal="center" vertical="center" wrapText="1"/>
    </xf>
    <xf numFmtId="0" fontId="5" fillId="2" borderId="25" xfId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textRotation="255"/>
    </xf>
    <xf numFmtId="0" fontId="5" fillId="4" borderId="3" xfId="0" applyFont="1" applyFill="1" applyBorder="1" applyAlignment="1" applyProtection="1">
      <alignment horizontal="center" vertical="center"/>
      <protection locked="0"/>
    </xf>
    <xf numFmtId="14" fontId="5" fillId="4" borderId="6" xfId="1" applyNumberFormat="1" applyFont="1" applyFill="1" applyBorder="1" applyAlignment="1" applyProtection="1">
      <alignment horizontal="left" vertical="center"/>
      <protection locked="0"/>
    </xf>
    <xf numFmtId="14" fontId="5" fillId="4" borderId="7" xfId="1" applyNumberFormat="1" applyFont="1" applyFill="1" applyBorder="1" applyAlignment="1" applyProtection="1">
      <alignment horizontal="left" vertical="center"/>
      <protection locked="0"/>
    </xf>
  </cellXfs>
  <cellStyles count="3">
    <cellStyle name="Lien hypertexte" xfId="2" builtinId="8"/>
    <cellStyle name="Normal" xfId="0" builtinId="0"/>
    <cellStyle name="Standard_Tabelle1" xfId="1" xr:uid="{00000000-0005-0000-0000-000003000000}"/>
  </cellStyles>
  <dxfs count="55"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color theme="0"/>
      </font>
    </dxf>
    <dxf>
      <fill>
        <gradientFill degree="90">
          <stop position="0">
            <color theme="0"/>
          </stop>
          <stop position="1">
            <color rgb="FFFFFF00"/>
          </stop>
        </gradient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gradientFill degree="90">
          <stop position="0">
            <color theme="0"/>
          </stop>
          <stop position="1">
            <color rgb="FFFFFF00"/>
          </stop>
        </gradient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142875</xdr:colOff>
      <xdr:row>43</xdr:row>
      <xdr:rowOff>66675</xdr:rowOff>
    </xdr:from>
    <xdr:to>
      <xdr:col>15</xdr:col>
      <xdr:colOff>238125</xdr:colOff>
      <xdr:row>44</xdr:row>
      <xdr:rowOff>123825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524500" y="89154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142875</xdr:colOff>
      <xdr:row>38</xdr:row>
      <xdr:rowOff>66675</xdr:rowOff>
    </xdr:from>
    <xdr:to>
      <xdr:col>15</xdr:col>
      <xdr:colOff>238125</xdr:colOff>
      <xdr:row>39</xdr:row>
      <xdr:rowOff>123825</xdr:rowOff>
    </xdr:to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524500" y="7724775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142875</xdr:colOff>
      <xdr:row>37</xdr:row>
      <xdr:rowOff>66675</xdr:rowOff>
    </xdr:from>
    <xdr:to>
      <xdr:col>15</xdr:col>
      <xdr:colOff>238125</xdr:colOff>
      <xdr:row>38</xdr:row>
      <xdr:rowOff>123825</xdr:rowOff>
    </xdr:to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524500" y="75247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15</xdr:col>
      <xdr:colOff>142875</xdr:colOff>
      <xdr:row>44</xdr:row>
      <xdr:rowOff>66675</xdr:rowOff>
    </xdr:from>
    <xdr:ext cx="95250" cy="247650"/>
    <xdr:sp macro="" textlink="">
      <xdr:nvSpPr>
        <xdr:cNvPr id="17" name="Text Box 7">
          <a:extLst>
            <a:ext uri="{FF2B5EF4-FFF2-40B4-BE49-F238E27FC236}">
              <a16:creationId xmlns:a16="http://schemas.microsoft.com/office/drawing/2014/main" id="{7355ABD4-349C-4432-92D3-013D26775CB3}"/>
            </a:ext>
          </a:extLst>
        </xdr:cNvPr>
        <xdr:cNvSpPr txBox="1">
          <a:spLocks noChangeArrowheads="1"/>
        </xdr:cNvSpPr>
      </xdr:nvSpPr>
      <xdr:spPr bwMode="auto">
        <a:xfrm>
          <a:off x="5510005" y="8514936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18</xdr:col>
      <xdr:colOff>0</xdr:colOff>
      <xdr:row>6</xdr:row>
      <xdr:rowOff>99382</xdr:rowOff>
    </xdr:from>
    <xdr:to>
      <xdr:col>25</xdr:col>
      <xdr:colOff>742190</xdr:colOff>
      <xdr:row>16</xdr:row>
      <xdr:rowOff>72878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112704DA-BADA-4D55-BBDC-5CB6047B52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72712"/>
        <a:stretch/>
      </xdr:blipFill>
      <xdr:spPr>
        <a:xfrm>
          <a:off x="6576391" y="1358339"/>
          <a:ext cx="6076190" cy="20193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18</xdr:row>
      <xdr:rowOff>16557</xdr:rowOff>
    </xdr:from>
    <xdr:to>
      <xdr:col>25</xdr:col>
      <xdr:colOff>742190</xdr:colOff>
      <xdr:row>36</xdr:row>
      <xdr:rowOff>178483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B0F59386-2B6A-4137-A45B-31CADF4088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8358" b="13117"/>
        <a:stretch/>
      </xdr:blipFill>
      <xdr:spPr>
        <a:xfrm>
          <a:off x="6576391" y="3702318"/>
          <a:ext cx="6076190" cy="3590926"/>
        </a:xfrm>
        <a:prstGeom prst="rect">
          <a:avLst/>
        </a:prstGeom>
      </xdr:spPr>
    </xdr:pic>
    <xdr:clientData/>
  </xdr:twoCellAnchor>
  <xdr:twoCellAnchor editAs="oneCell">
    <xdr:from>
      <xdr:col>18</xdr:col>
      <xdr:colOff>8282</xdr:colOff>
      <xdr:row>38</xdr:row>
      <xdr:rowOff>33131</xdr:rowOff>
    </xdr:from>
    <xdr:to>
      <xdr:col>25</xdr:col>
      <xdr:colOff>751232</xdr:colOff>
      <xdr:row>50</xdr:row>
      <xdr:rowOff>47626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DD671A39-0D95-49BB-B139-0D8D06839A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1531" b="68746"/>
        <a:stretch/>
      </xdr:blipFill>
      <xdr:spPr>
        <a:xfrm>
          <a:off x="6584673" y="7528892"/>
          <a:ext cx="6076950" cy="2333625"/>
        </a:xfrm>
        <a:prstGeom prst="rect">
          <a:avLst/>
        </a:prstGeom>
      </xdr:spPr>
    </xdr:pic>
    <xdr:clientData/>
  </xdr:twoCellAnchor>
  <xdr:twoCellAnchor editAs="oneCell">
    <xdr:from>
      <xdr:col>8</xdr:col>
      <xdr:colOff>149084</xdr:colOff>
      <xdr:row>45</xdr:row>
      <xdr:rowOff>16566</xdr:rowOff>
    </xdr:from>
    <xdr:to>
      <xdr:col>9</xdr:col>
      <xdr:colOff>170781</xdr:colOff>
      <xdr:row>47</xdr:row>
      <xdr:rowOff>190501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5E051D89-E6DA-45A9-A67D-CF917EC44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46780" y="8845827"/>
          <a:ext cx="485523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91109</xdr:rowOff>
    </xdr:from>
    <xdr:to>
      <xdr:col>15</xdr:col>
      <xdr:colOff>137632</xdr:colOff>
      <xdr:row>60</xdr:row>
      <xdr:rowOff>176609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014D1290-CEA8-4317-874F-8A3118BEC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096500"/>
          <a:ext cx="5504762" cy="1800000"/>
        </a:xfrm>
        <a:prstGeom prst="rect">
          <a:avLst/>
        </a:prstGeom>
      </xdr:spPr>
    </xdr:pic>
    <xdr:clientData/>
  </xdr:twoCellAnchor>
  <xdr:twoCellAnchor editAs="oneCell">
    <xdr:from>
      <xdr:col>26</xdr:col>
      <xdr:colOff>16567</xdr:colOff>
      <xdr:row>6</xdr:row>
      <xdr:rowOff>107674</xdr:rowOff>
    </xdr:from>
    <xdr:to>
      <xdr:col>34</xdr:col>
      <xdr:colOff>91996</xdr:colOff>
      <xdr:row>25</xdr:row>
      <xdr:rowOff>99287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F4C0E043-82F4-4411-A33C-049AFDCAAE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49751"/>
        <a:stretch/>
      </xdr:blipFill>
      <xdr:spPr>
        <a:xfrm>
          <a:off x="12688958" y="1366631"/>
          <a:ext cx="6171429" cy="3751917"/>
        </a:xfrm>
        <a:prstGeom prst="rect">
          <a:avLst/>
        </a:prstGeom>
      </xdr:spPr>
    </xdr:pic>
    <xdr:clientData/>
  </xdr:twoCellAnchor>
  <xdr:twoCellAnchor editAs="oneCell">
    <xdr:from>
      <xdr:col>26</xdr:col>
      <xdr:colOff>16566</xdr:colOff>
      <xdr:row>31</xdr:row>
      <xdr:rowOff>16564</xdr:rowOff>
    </xdr:from>
    <xdr:to>
      <xdr:col>33</xdr:col>
      <xdr:colOff>692090</xdr:colOff>
      <xdr:row>56</xdr:row>
      <xdr:rowOff>133350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FFF3ADD8-6CE6-4237-8D9B-06BDA6D146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-1" b="-742"/>
        <a:stretch/>
      </xdr:blipFill>
      <xdr:spPr>
        <a:xfrm>
          <a:off x="12675291" y="6179239"/>
          <a:ext cx="6009524" cy="4917386"/>
        </a:xfrm>
        <a:prstGeom prst="rect">
          <a:avLst/>
        </a:prstGeom>
      </xdr:spPr>
    </xdr:pic>
    <xdr:clientData/>
  </xdr:twoCellAnchor>
  <xdr:twoCellAnchor editAs="oneCell">
    <xdr:from>
      <xdr:col>33</xdr:col>
      <xdr:colOff>695738</xdr:colOff>
      <xdr:row>31</xdr:row>
      <xdr:rowOff>16566</xdr:rowOff>
    </xdr:from>
    <xdr:to>
      <xdr:col>41</xdr:col>
      <xdr:colOff>472109</xdr:colOff>
      <xdr:row>56</xdr:row>
      <xdr:rowOff>91965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322504C1-38A5-45D4-A32F-E848C7936C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1" r="1815" b="495"/>
        <a:stretch/>
      </xdr:blipFill>
      <xdr:spPr>
        <a:xfrm>
          <a:off x="18688135" y="6178256"/>
          <a:ext cx="5872371" cy="486417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47</xdr:row>
      <xdr:rowOff>156730</xdr:rowOff>
    </xdr:from>
    <xdr:to>
      <xdr:col>5</xdr:col>
      <xdr:colOff>272419</xdr:colOff>
      <xdr:row>49</xdr:row>
      <xdr:rowOff>82412</xdr:rowOff>
    </xdr:to>
    <xdr:pic>
      <xdr:nvPicPr>
        <xdr:cNvPr id="5" name="Bild 1" descr="Une image contenant texte, Police, capture d’écran&#10;&#10;Le contenu généré par l’IA peut être incorrect.">
          <a:extLst>
            <a:ext uri="{FF2B5EF4-FFF2-40B4-BE49-F238E27FC236}">
              <a16:creationId xmlns:a16="http://schemas.microsoft.com/office/drawing/2014/main" id="{EF0D1AE8-8657-743F-BB31-317DC716B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9387321"/>
          <a:ext cx="2264009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212149</xdr:colOff>
      <xdr:row>47</xdr:row>
      <xdr:rowOff>164524</xdr:rowOff>
    </xdr:from>
    <xdr:to>
      <xdr:col>16</xdr:col>
      <xdr:colOff>353235</xdr:colOff>
      <xdr:row>49</xdr:row>
      <xdr:rowOff>162206</xdr:rowOff>
    </xdr:to>
    <xdr:pic>
      <xdr:nvPicPr>
        <xdr:cNvPr id="6" name="Image 5" descr="Une image contenant Dessin d’enfant, croquis, clipart, illustration&#10;&#10;Le contenu généré par l’IA peut être incorrect.">
          <a:extLst>
            <a:ext uri="{FF2B5EF4-FFF2-40B4-BE49-F238E27FC236}">
              <a16:creationId xmlns:a16="http://schemas.microsoft.com/office/drawing/2014/main" id="{688AEC70-64B8-6743-91FD-998B509A4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191126" y="9395115"/>
          <a:ext cx="868450" cy="39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142875</xdr:colOff>
      <xdr:row>43</xdr:row>
      <xdr:rowOff>66675</xdr:rowOff>
    </xdr:from>
    <xdr:to>
      <xdr:col>15</xdr:col>
      <xdr:colOff>238125</xdr:colOff>
      <xdr:row>44</xdr:row>
      <xdr:rowOff>123825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75EABA51-3099-4F1F-9830-8F91280328E6}"/>
            </a:ext>
          </a:extLst>
        </xdr:cNvPr>
        <xdr:cNvSpPr txBox="1">
          <a:spLocks noChangeArrowheads="1"/>
        </xdr:cNvSpPr>
      </xdr:nvSpPr>
      <xdr:spPr bwMode="auto">
        <a:xfrm>
          <a:off x="5495925" y="85153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142875</xdr:colOff>
      <xdr:row>38</xdr:row>
      <xdr:rowOff>66675</xdr:rowOff>
    </xdr:from>
    <xdr:to>
      <xdr:col>15</xdr:col>
      <xdr:colOff>238125</xdr:colOff>
      <xdr:row>39</xdr:row>
      <xdr:rowOff>123825</xdr:rowOff>
    </xdr:to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E86A42F9-B70A-4B80-8187-BB48D1FFC55A}"/>
            </a:ext>
          </a:extLst>
        </xdr:cNvPr>
        <xdr:cNvSpPr txBox="1">
          <a:spLocks noChangeArrowheads="1"/>
        </xdr:cNvSpPr>
      </xdr:nvSpPr>
      <xdr:spPr bwMode="auto">
        <a:xfrm>
          <a:off x="5495925" y="75628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142875</xdr:colOff>
      <xdr:row>37</xdr:row>
      <xdr:rowOff>66675</xdr:rowOff>
    </xdr:from>
    <xdr:to>
      <xdr:col>15</xdr:col>
      <xdr:colOff>238125</xdr:colOff>
      <xdr:row>38</xdr:row>
      <xdr:rowOff>123825</xdr:rowOff>
    </xdr:to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D73828CA-1FA0-47CE-B924-E29394CB2234}"/>
            </a:ext>
          </a:extLst>
        </xdr:cNvPr>
        <xdr:cNvSpPr txBox="1">
          <a:spLocks noChangeArrowheads="1"/>
        </xdr:cNvSpPr>
      </xdr:nvSpPr>
      <xdr:spPr bwMode="auto">
        <a:xfrm>
          <a:off x="5495925" y="73723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15</xdr:col>
      <xdr:colOff>142875</xdr:colOff>
      <xdr:row>44</xdr:row>
      <xdr:rowOff>66675</xdr:rowOff>
    </xdr:from>
    <xdr:ext cx="95250" cy="247650"/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1991B4DA-08C4-48E4-AA30-AB034AA19354}"/>
            </a:ext>
          </a:extLst>
        </xdr:cNvPr>
        <xdr:cNvSpPr txBox="1">
          <a:spLocks noChangeArrowheads="1"/>
        </xdr:cNvSpPr>
      </xdr:nvSpPr>
      <xdr:spPr bwMode="auto">
        <a:xfrm>
          <a:off x="5495925" y="87058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8</xdr:col>
      <xdr:colOff>149084</xdr:colOff>
      <xdr:row>45</xdr:row>
      <xdr:rowOff>16566</xdr:rowOff>
    </xdr:from>
    <xdr:to>
      <xdr:col>9</xdr:col>
      <xdr:colOff>170781</xdr:colOff>
      <xdr:row>47</xdr:row>
      <xdr:rowOff>190501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F83692DB-1CF8-4CEF-B021-7A92D0D89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5184" y="8846241"/>
          <a:ext cx="488422" cy="573985"/>
        </a:xfrm>
        <a:prstGeom prst="rect">
          <a:avLst/>
        </a:prstGeom>
      </xdr:spPr>
    </xdr:pic>
    <xdr:clientData/>
  </xdr:twoCellAnchor>
  <xdr:twoCellAnchor>
    <xdr:from>
      <xdr:col>4</xdr:col>
      <xdr:colOff>328180</xdr:colOff>
      <xdr:row>29</xdr:row>
      <xdr:rowOff>171450</xdr:rowOff>
    </xdr:from>
    <xdr:to>
      <xdr:col>12</xdr:col>
      <xdr:colOff>213502</xdr:colOff>
      <xdr:row>34</xdr:row>
      <xdr:rowOff>49667</xdr:rowOff>
    </xdr:to>
    <xdr:sp macro="" textlink="">
      <xdr:nvSpPr>
        <xdr:cNvPr id="16" name="Textfeld 10">
          <a:extLst>
            <a:ext uri="{FF2B5EF4-FFF2-40B4-BE49-F238E27FC236}">
              <a16:creationId xmlns:a16="http://schemas.microsoft.com/office/drawing/2014/main" id="{C442F4FE-4DD1-46E7-842C-D8088B5F7D67}"/>
            </a:ext>
          </a:extLst>
        </xdr:cNvPr>
        <xdr:cNvSpPr txBox="1"/>
      </xdr:nvSpPr>
      <xdr:spPr>
        <a:xfrm rot="20770389">
          <a:off x="1938771" y="5955723"/>
          <a:ext cx="2630254" cy="8307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48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Exemple</a:t>
          </a:r>
        </a:p>
      </xdr:txBody>
    </xdr:sp>
    <xdr:clientData/>
  </xdr:twoCellAnchor>
  <xdr:twoCellAnchor>
    <xdr:from>
      <xdr:col>3</xdr:col>
      <xdr:colOff>76202</xdr:colOff>
      <xdr:row>5</xdr:row>
      <xdr:rowOff>9524</xdr:rowOff>
    </xdr:from>
    <xdr:to>
      <xdr:col>9</xdr:col>
      <xdr:colOff>297497</xdr:colOff>
      <xdr:row>9</xdr:row>
      <xdr:rowOff>78241</xdr:rowOff>
    </xdr:to>
    <xdr:sp macro="" textlink="">
      <xdr:nvSpPr>
        <xdr:cNvPr id="17" name="Textfeld 10">
          <a:extLst>
            <a:ext uri="{FF2B5EF4-FFF2-40B4-BE49-F238E27FC236}">
              <a16:creationId xmlns:a16="http://schemas.microsoft.com/office/drawing/2014/main" id="{4010F740-FBE0-40A5-88C9-19BD8F98A123}"/>
            </a:ext>
          </a:extLst>
        </xdr:cNvPr>
        <xdr:cNvSpPr txBox="1"/>
      </xdr:nvSpPr>
      <xdr:spPr>
        <a:xfrm rot="20770389">
          <a:off x="1219202" y="1076324"/>
          <a:ext cx="2631120" cy="8307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48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Exemple</a:t>
          </a:r>
        </a:p>
      </xdr:txBody>
    </xdr:sp>
    <xdr:clientData/>
  </xdr:twoCellAnchor>
  <xdr:twoCellAnchor editAs="oneCell">
    <xdr:from>
      <xdr:col>0</xdr:col>
      <xdr:colOff>0</xdr:colOff>
      <xdr:row>48</xdr:row>
      <xdr:rowOff>25977</xdr:rowOff>
    </xdr:from>
    <xdr:to>
      <xdr:col>5</xdr:col>
      <xdr:colOff>272418</xdr:colOff>
      <xdr:row>49</xdr:row>
      <xdr:rowOff>150818</xdr:rowOff>
    </xdr:to>
    <xdr:pic>
      <xdr:nvPicPr>
        <xdr:cNvPr id="6" name="Bild 1" descr="Une image contenant texte, Police, capture d’écran&#10;&#10;Le contenu généré par l’IA peut être incorrect.">
          <a:extLst>
            <a:ext uri="{FF2B5EF4-FFF2-40B4-BE49-F238E27FC236}">
              <a16:creationId xmlns:a16="http://schemas.microsoft.com/office/drawing/2014/main" id="{B4E1E840-20C6-4841-B3E1-F3091F712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55727"/>
          <a:ext cx="2264009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212148</xdr:colOff>
      <xdr:row>47</xdr:row>
      <xdr:rowOff>172317</xdr:rowOff>
    </xdr:from>
    <xdr:to>
      <xdr:col>16</xdr:col>
      <xdr:colOff>353234</xdr:colOff>
      <xdr:row>49</xdr:row>
      <xdr:rowOff>169999</xdr:rowOff>
    </xdr:to>
    <xdr:pic>
      <xdr:nvPicPr>
        <xdr:cNvPr id="7" name="Image 6" descr="Une image contenant Dessin d’enfant, croquis, clipart, illustration&#10;&#10;Le contenu généré par l’IA peut être incorrect.">
          <a:extLst>
            <a:ext uri="{FF2B5EF4-FFF2-40B4-BE49-F238E27FC236}">
              <a16:creationId xmlns:a16="http://schemas.microsoft.com/office/drawing/2014/main" id="{6315C84A-4174-44C4-899D-48116ED39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91125" y="9402908"/>
          <a:ext cx="868450" cy="39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mande@bewetec.ch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ommande@bewetec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G66"/>
  <sheetViews>
    <sheetView tabSelected="1" zoomScale="110" zoomScaleNormal="110" workbookViewId="0">
      <selection activeCell="D3" sqref="D3:J3"/>
    </sheetView>
  </sheetViews>
  <sheetFormatPr baseColWidth="10" defaultRowHeight="15" x14ac:dyDescent="0.25"/>
  <cols>
    <col min="1" max="1" width="4.7109375" customWidth="1"/>
    <col min="2" max="2" width="7.7109375" customWidth="1"/>
    <col min="3" max="3" width="4.7109375" customWidth="1"/>
    <col min="4" max="4" width="7.140625" customWidth="1"/>
    <col min="5" max="5" width="5.7109375" customWidth="1"/>
    <col min="6" max="8" width="5.42578125" customWidth="1"/>
    <col min="9" max="9" width="7" customWidth="1"/>
    <col min="10" max="10" width="5.7109375" customWidth="1"/>
    <col min="11" max="11" width="1.7109375" customWidth="1"/>
    <col min="12" max="14" width="4.7109375" customWidth="1"/>
    <col min="15" max="16" width="5.42578125" customWidth="1"/>
    <col min="17" max="17" width="5.7109375" customWidth="1"/>
    <col min="18" max="18" width="7" customWidth="1"/>
    <col min="42" max="42" width="10.140625" customWidth="1"/>
    <col min="44" max="46" width="11.42578125" hidden="1" customWidth="1"/>
    <col min="47" max="52" width="11.42578125" style="75" hidden="1" customWidth="1"/>
    <col min="53" max="57" width="11.42578125" hidden="1" customWidth="1"/>
    <col min="58" max="62" width="11.42578125" style="75" hidden="1" customWidth="1"/>
    <col min="63" max="78" width="11.42578125" hidden="1" customWidth="1"/>
    <col min="79" max="89" width="0" hidden="1" customWidth="1"/>
  </cols>
  <sheetData>
    <row r="1" spans="1:85" ht="24" x14ac:dyDescent="0.35">
      <c r="A1" s="54" t="s">
        <v>73</v>
      </c>
      <c r="B1" s="54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 t="s">
        <v>1</v>
      </c>
      <c r="P1" s="1"/>
      <c r="Q1" s="1"/>
      <c r="R1" s="83"/>
      <c r="S1" s="84" t="s">
        <v>101</v>
      </c>
      <c r="T1" s="58"/>
      <c r="U1" s="58"/>
      <c r="V1" s="58"/>
      <c r="W1" s="58"/>
      <c r="X1" s="58"/>
      <c r="Y1" s="58"/>
      <c r="Z1" s="58"/>
      <c r="AA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S1" s="173" t="s">
        <v>71</v>
      </c>
      <c r="AT1" s="83"/>
      <c r="AU1" s="76" t="s">
        <v>17</v>
      </c>
      <c r="AV1" s="76" t="s">
        <v>11</v>
      </c>
      <c r="AW1" s="76" t="s">
        <v>18</v>
      </c>
      <c r="AX1" s="76" t="s">
        <v>34</v>
      </c>
      <c r="AY1" s="76" t="s">
        <v>49</v>
      </c>
      <c r="AZ1" s="76" t="s">
        <v>35</v>
      </c>
      <c r="BA1" s="76" t="s">
        <v>36</v>
      </c>
      <c r="BB1" s="76" t="s">
        <v>10</v>
      </c>
      <c r="BC1" s="76" t="s">
        <v>37</v>
      </c>
      <c r="BD1" s="76" t="s">
        <v>38</v>
      </c>
      <c r="BE1" s="83"/>
      <c r="BF1" s="76" t="s">
        <v>39</v>
      </c>
      <c r="BG1" s="83" t="s">
        <v>44</v>
      </c>
      <c r="BH1" s="83" t="s">
        <v>45</v>
      </c>
      <c r="BI1" s="83" t="s">
        <v>46</v>
      </c>
      <c r="BJ1" s="83" t="s">
        <v>47</v>
      </c>
    </row>
    <row r="2" spans="1:8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83"/>
      <c r="S2" s="59" t="s">
        <v>104</v>
      </c>
      <c r="T2" s="60"/>
      <c r="U2" s="60"/>
      <c r="V2" s="60"/>
      <c r="W2" s="60"/>
      <c r="X2" s="60"/>
      <c r="Y2" s="60"/>
      <c r="Z2" s="60"/>
      <c r="AA2" s="60"/>
      <c r="AB2" s="60"/>
      <c r="AC2" s="60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S2" s="173"/>
      <c r="AT2" s="83"/>
      <c r="AU2" s="76" t="s">
        <v>12</v>
      </c>
      <c r="AV2" s="76">
        <v>12</v>
      </c>
      <c r="AW2" s="76" t="s">
        <v>19</v>
      </c>
      <c r="AX2" s="76">
        <v>112</v>
      </c>
      <c r="AY2" s="103">
        <v>1.2</v>
      </c>
      <c r="AZ2" s="76">
        <v>142</v>
      </c>
      <c r="BA2" s="76">
        <v>142</v>
      </c>
      <c r="BB2" s="76">
        <v>172</v>
      </c>
      <c r="BC2" s="76">
        <v>202</v>
      </c>
      <c r="BD2" s="76">
        <v>202</v>
      </c>
      <c r="BE2" s="83"/>
      <c r="BF2" s="76" t="s">
        <v>12</v>
      </c>
      <c r="BG2" s="83">
        <v>112</v>
      </c>
      <c r="BH2" s="83">
        <v>142</v>
      </c>
      <c r="BI2" s="83">
        <v>172</v>
      </c>
      <c r="BJ2" s="83">
        <v>202</v>
      </c>
    </row>
    <row r="3" spans="1:85" x14ac:dyDescent="0.25">
      <c r="A3" s="3" t="s">
        <v>74</v>
      </c>
      <c r="B3" s="3"/>
      <c r="C3" s="3"/>
      <c r="D3" s="146"/>
      <c r="E3" s="146"/>
      <c r="F3" s="146"/>
      <c r="G3" s="146"/>
      <c r="H3" s="146"/>
      <c r="I3" s="146"/>
      <c r="J3" s="146"/>
      <c r="K3" s="4"/>
      <c r="L3" s="3" t="s">
        <v>79</v>
      </c>
      <c r="M3" s="3"/>
      <c r="N3" s="3"/>
      <c r="O3" s="5"/>
      <c r="P3" s="6" t="s">
        <v>80</v>
      </c>
      <c r="Q3" s="7"/>
      <c r="R3" s="83"/>
      <c r="S3" s="59" t="s">
        <v>102</v>
      </c>
      <c r="T3" s="60"/>
      <c r="U3" s="60"/>
      <c r="V3" s="60"/>
      <c r="W3" s="60"/>
      <c r="X3" s="60"/>
      <c r="Y3" s="60"/>
      <c r="Z3" s="60"/>
      <c r="AA3" s="60"/>
      <c r="AB3" s="60"/>
      <c r="AC3" s="60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S3" s="173"/>
      <c r="AT3" s="83"/>
      <c r="AU3" s="76" t="s">
        <v>13</v>
      </c>
      <c r="AV3" s="76">
        <v>14</v>
      </c>
      <c r="AW3" s="76" t="s">
        <v>9</v>
      </c>
      <c r="AX3" s="76">
        <v>142</v>
      </c>
      <c r="AY3" s="103">
        <v>0.45</v>
      </c>
      <c r="AZ3" s="76">
        <v>172</v>
      </c>
      <c r="BA3" s="76">
        <v>172</v>
      </c>
      <c r="BB3" s="76">
        <v>202</v>
      </c>
      <c r="BC3" s="76">
        <v>222</v>
      </c>
      <c r="BD3" s="76">
        <v>222</v>
      </c>
      <c r="BE3" s="83"/>
      <c r="BF3" s="76" t="s">
        <v>13</v>
      </c>
      <c r="BG3" s="83">
        <v>142</v>
      </c>
      <c r="BH3" s="83">
        <v>172</v>
      </c>
      <c r="BI3" s="83">
        <v>202</v>
      </c>
      <c r="BJ3" s="83">
        <v>222</v>
      </c>
    </row>
    <row r="4" spans="1:85" x14ac:dyDescent="0.25">
      <c r="A4" s="8"/>
      <c r="B4" s="8"/>
      <c r="C4" s="8"/>
      <c r="D4" s="147"/>
      <c r="E4" s="147"/>
      <c r="F4" s="147"/>
      <c r="G4" s="147"/>
      <c r="H4" s="147"/>
      <c r="I4" s="147"/>
      <c r="J4" s="147"/>
      <c r="K4" s="9"/>
      <c r="L4" s="148"/>
      <c r="M4" s="148"/>
      <c r="N4" s="148"/>
      <c r="O4" s="149"/>
      <c r="P4" s="174">
        <v>1</v>
      </c>
      <c r="Q4" s="153"/>
      <c r="R4" s="83"/>
      <c r="S4" s="59" t="s">
        <v>103</v>
      </c>
      <c r="T4" s="60"/>
      <c r="U4" s="60"/>
      <c r="V4" s="60"/>
      <c r="W4" s="60"/>
      <c r="X4" s="60"/>
      <c r="Y4" s="60"/>
      <c r="Z4" s="60"/>
      <c r="AA4" s="60"/>
      <c r="AB4" s="60"/>
      <c r="AC4" s="60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S4" s="173"/>
      <c r="AT4" s="83"/>
      <c r="AU4" s="76" t="s">
        <v>14</v>
      </c>
      <c r="AV4" s="76">
        <v>16</v>
      </c>
      <c r="AW4" s="76" t="s">
        <v>20</v>
      </c>
      <c r="AX4" s="76">
        <v>172</v>
      </c>
      <c r="AY4" s="103">
        <v>0.3</v>
      </c>
      <c r="AZ4" s="76">
        <v>202</v>
      </c>
      <c r="BA4" s="76">
        <v>202</v>
      </c>
      <c r="BB4" s="76">
        <v>222</v>
      </c>
      <c r="BC4" s="83"/>
      <c r="BD4" s="83"/>
      <c r="BE4" s="83"/>
      <c r="BF4" s="76" t="s">
        <v>14</v>
      </c>
      <c r="BG4" s="83">
        <v>172</v>
      </c>
      <c r="BH4" s="83">
        <v>202</v>
      </c>
      <c r="BI4" s="83">
        <v>222</v>
      </c>
      <c r="BJ4" s="83"/>
    </row>
    <row r="5" spans="1:85" x14ac:dyDescent="0.25">
      <c r="A5" s="8"/>
      <c r="B5" s="8"/>
      <c r="C5" s="8"/>
      <c r="D5" s="145"/>
      <c r="E5" s="145"/>
      <c r="F5" s="145"/>
      <c r="G5" s="145"/>
      <c r="H5" s="145"/>
      <c r="I5" s="145"/>
      <c r="J5" s="145"/>
      <c r="K5" s="9"/>
      <c r="L5" s="10"/>
      <c r="M5" s="10"/>
      <c r="N5" s="10"/>
      <c r="O5" s="11"/>
      <c r="P5" s="12"/>
      <c r="Q5" s="13"/>
      <c r="R5" s="83"/>
      <c r="S5" s="59" t="s">
        <v>105</v>
      </c>
      <c r="T5" s="60"/>
      <c r="U5" s="60"/>
      <c r="V5" s="60"/>
      <c r="W5" s="60"/>
      <c r="X5" s="60"/>
      <c r="Y5" s="60"/>
      <c r="Z5" s="60"/>
      <c r="AA5" s="60"/>
      <c r="AB5" s="60"/>
      <c r="AC5" s="60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S5" s="173"/>
      <c r="AT5" s="83"/>
      <c r="AU5" s="76" t="s">
        <v>15</v>
      </c>
      <c r="AV5" s="76">
        <v>18</v>
      </c>
      <c r="AW5" s="76" t="s">
        <v>21</v>
      </c>
      <c r="AX5" s="76">
        <v>202</v>
      </c>
      <c r="AY5" s="104" t="s">
        <v>50</v>
      </c>
      <c r="AZ5" s="76">
        <v>222</v>
      </c>
      <c r="BA5" s="76">
        <v>222</v>
      </c>
      <c r="BB5" s="83"/>
      <c r="BC5" s="83"/>
      <c r="BD5" s="83"/>
      <c r="BE5" s="83"/>
      <c r="BF5" s="76" t="s">
        <v>15</v>
      </c>
      <c r="BG5" s="83">
        <v>202</v>
      </c>
      <c r="BH5" s="83">
        <v>222</v>
      </c>
      <c r="BI5" s="83"/>
      <c r="BJ5" s="83"/>
    </row>
    <row r="6" spans="1:85" x14ac:dyDescent="0.25">
      <c r="A6" s="14" t="s">
        <v>75</v>
      </c>
      <c r="B6" s="14"/>
      <c r="C6" s="14"/>
      <c r="D6" s="167"/>
      <c r="E6" s="167"/>
      <c r="F6" s="167"/>
      <c r="G6" s="167"/>
      <c r="H6" s="167"/>
      <c r="I6" s="167"/>
      <c r="J6" s="167"/>
      <c r="K6" s="15"/>
      <c r="L6" s="16" t="s">
        <v>81</v>
      </c>
      <c r="M6" s="16"/>
      <c r="N6" s="16"/>
      <c r="O6" s="150"/>
      <c r="P6" s="150"/>
      <c r="Q6" s="151"/>
      <c r="R6" s="83"/>
      <c r="S6" s="122" t="s">
        <v>116</v>
      </c>
      <c r="T6" s="121"/>
      <c r="U6" s="123" t="s">
        <v>117</v>
      </c>
      <c r="V6" s="58"/>
      <c r="W6" s="58"/>
      <c r="X6" s="58"/>
      <c r="Y6" s="58"/>
      <c r="Z6" s="85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S6" s="173"/>
      <c r="AT6" s="83"/>
      <c r="AU6" s="76" t="s">
        <v>16</v>
      </c>
      <c r="AV6" s="76">
        <v>20</v>
      </c>
      <c r="AW6" s="76" t="s">
        <v>118</v>
      </c>
      <c r="AX6" s="76">
        <v>222</v>
      </c>
      <c r="AY6" s="104" t="s">
        <v>51</v>
      </c>
      <c r="AZ6" s="76"/>
      <c r="BA6" s="83"/>
      <c r="BB6" s="83"/>
      <c r="BC6" s="83"/>
      <c r="BD6" s="83"/>
      <c r="BE6" s="83"/>
      <c r="BF6" s="76" t="s">
        <v>16</v>
      </c>
      <c r="BG6" s="83">
        <v>222</v>
      </c>
      <c r="BH6" s="83"/>
      <c r="BI6" s="83"/>
      <c r="BJ6" s="83"/>
    </row>
    <row r="7" spans="1:85" x14ac:dyDescent="0.25">
      <c r="A7" s="17" t="s">
        <v>76</v>
      </c>
      <c r="B7" s="17"/>
      <c r="C7" s="18"/>
      <c r="D7" s="154"/>
      <c r="E7" s="154"/>
      <c r="F7" s="154"/>
      <c r="G7" s="154"/>
      <c r="H7" s="154"/>
      <c r="I7" s="154"/>
      <c r="J7" s="154"/>
      <c r="K7" s="19"/>
      <c r="L7" s="8"/>
      <c r="M7" s="8"/>
      <c r="N7" s="8"/>
      <c r="O7" s="152"/>
      <c r="P7" s="152"/>
      <c r="Q7" s="153"/>
      <c r="R7" s="83"/>
      <c r="S7" s="58"/>
      <c r="T7" s="58"/>
      <c r="U7" s="58"/>
      <c r="V7" s="58"/>
      <c r="W7" s="58"/>
      <c r="X7" s="58"/>
      <c r="Y7" s="58"/>
      <c r="Z7" s="85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S7" s="173"/>
      <c r="AT7" s="83" t="s">
        <v>29</v>
      </c>
      <c r="AU7" s="76" t="s">
        <v>23</v>
      </c>
      <c r="AV7" s="76"/>
      <c r="AW7" s="76" t="s">
        <v>28</v>
      </c>
      <c r="AX7" s="76"/>
      <c r="AY7" s="104" t="s">
        <v>52</v>
      </c>
      <c r="AZ7" s="76"/>
      <c r="BA7" s="83"/>
      <c r="BB7" s="83"/>
      <c r="BC7" s="83"/>
      <c r="BD7" s="83"/>
      <c r="BE7" s="83"/>
      <c r="BF7" s="76"/>
      <c r="BG7" s="76"/>
      <c r="BH7" s="76"/>
      <c r="BI7" s="76"/>
      <c r="BJ7" s="76"/>
    </row>
    <row r="8" spans="1:85" x14ac:dyDescent="0.25">
      <c r="A8" s="155" t="s">
        <v>77</v>
      </c>
      <c r="B8" s="155"/>
      <c r="C8" s="155"/>
      <c r="D8" s="157"/>
      <c r="E8" s="157"/>
      <c r="F8" s="157"/>
      <c r="G8" s="157"/>
      <c r="H8" s="157"/>
      <c r="I8" s="157"/>
      <c r="J8" s="157"/>
      <c r="K8" s="15"/>
      <c r="L8" s="20" t="s">
        <v>82</v>
      </c>
      <c r="M8" s="20"/>
      <c r="N8" s="20"/>
      <c r="O8" s="82" t="s">
        <v>83</v>
      </c>
      <c r="P8" s="158" t="s">
        <v>84</v>
      </c>
      <c r="Q8" s="159"/>
      <c r="R8" s="83"/>
      <c r="S8" s="58"/>
      <c r="T8" s="58"/>
      <c r="U8" s="58"/>
      <c r="V8" s="58"/>
      <c r="W8" s="58"/>
      <c r="X8" s="58"/>
      <c r="Y8" s="58"/>
      <c r="Z8" s="85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S8" s="173"/>
      <c r="AT8" s="83" t="s">
        <v>30</v>
      </c>
      <c r="AU8" s="76" t="s">
        <v>24</v>
      </c>
      <c r="AV8" s="76"/>
      <c r="AW8" s="76"/>
      <c r="AX8" s="76"/>
      <c r="AY8" s="104" t="s">
        <v>53</v>
      </c>
      <c r="AZ8" s="76"/>
      <c r="BA8" s="83"/>
      <c r="BB8" s="83"/>
      <c r="BC8" s="83"/>
      <c r="BD8" s="83"/>
      <c r="BE8" s="83"/>
      <c r="BF8" s="76"/>
      <c r="BG8" s="76"/>
      <c r="BH8" s="76"/>
      <c r="BI8" s="76"/>
      <c r="BJ8" s="76"/>
    </row>
    <row r="9" spans="1:85" x14ac:dyDescent="0.25">
      <c r="A9" s="156"/>
      <c r="B9" s="156"/>
      <c r="C9" s="156"/>
      <c r="D9" s="160"/>
      <c r="E9" s="160"/>
      <c r="F9" s="160"/>
      <c r="G9" s="160"/>
      <c r="H9" s="160"/>
      <c r="I9" s="160"/>
      <c r="J9" s="160"/>
      <c r="K9" s="21"/>
      <c r="L9" s="165"/>
      <c r="M9" s="165"/>
      <c r="N9" s="166"/>
      <c r="O9" s="53"/>
      <c r="P9" s="161"/>
      <c r="Q9" s="162"/>
      <c r="R9" s="83"/>
      <c r="S9" s="58"/>
      <c r="T9" s="58"/>
      <c r="U9" s="58"/>
      <c r="V9" s="58"/>
      <c r="W9" s="58"/>
      <c r="X9" s="58"/>
      <c r="Y9" s="58"/>
      <c r="Z9" s="85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S9" s="173"/>
      <c r="AT9" s="83" t="s">
        <v>31</v>
      </c>
      <c r="AU9" s="76" t="s">
        <v>25</v>
      </c>
      <c r="AV9" s="76"/>
      <c r="AW9" s="76"/>
      <c r="AX9" s="76"/>
      <c r="AY9" s="76"/>
      <c r="AZ9" s="76"/>
      <c r="BA9" s="83"/>
      <c r="BB9" s="83"/>
      <c r="BC9" s="83"/>
      <c r="BD9" s="83"/>
      <c r="BE9" s="83"/>
      <c r="BF9" s="76"/>
      <c r="BG9" s="76"/>
      <c r="BH9" s="76"/>
      <c r="BI9" s="76"/>
      <c r="BJ9" s="76"/>
    </row>
    <row r="10" spans="1:85" x14ac:dyDescent="0.25">
      <c r="A10" s="22" t="s">
        <v>78</v>
      </c>
      <c r="B10" s="22"/>
      <c r="C10" s="23"/>
      <c r="D10" s="146"/>
      <c r="E10" s="146"/>
      <c r="F10" s="146"/>
      <c r="G10" s="146"/>
      <c r="H10" s="146"/>
      <c r="I10" s="146"/>
      <c r="J10" s="146"/>
      <c r="K10" s="15"/>
      <c r="L10" s="23" t="s">
        <v>85</v>
      </c>
      <c r="M10" s="23"/>
      <c r="N10" s="23"/>
      <c r="O10" s="23"/>
      <c r="P10" s="23"/>
      <c r="Q10" s="24"/>
      <c r="R10" s="83"/>
      <c r="S10" s="58"/>
      <c r="T10" s="58"/>
      <c r="U10" s="58"/>
      <c r="V10" s="58"/>
      <c r="W10" s="58"/>
      <c r="X10" s="58"/>
      <c r="Y10" s="58"/>
      <c r="Z10" s="85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S10" s="173"/>
      <c r="AT10" s="83" t="s">
        <v>32</v>
      </c>
      <c r="AU10" s="76" t="s">
        <v>26</v>
      </c>
      <c r="AV10" s="76"/>
      <c r="AW10" s="76"/>
      <c r="AX10" s="105" t="s">
        <v>97</v>
      </c>
      <c r="AY10" s="76"/>
      <c r="AZ10" s="76"/>
      <c r="BA10" s="83"/>
      <c r="BB10" s="83"/>
      <c r="BC10" s="83"/>
      <c r="BD10" s="83"/>
      <c r="BE10" s="83"/>
      <c r="BF10" s="76"/>
      <c r="BG10" s="76"/>
      <c r="BH10" s="76"/>
      <c r="BI10" s="76"/>
      <c r="BJ10" s="76"/>
    </row>
    <row r="11" spans="1:85" x14ac:dyDescent="0.25">
      <c r="A11" s="25"/>
      <c r="B11" s="25"/>
      <c r="C11" s="8"/>
      <c r="D11" s="147"/>
      <c r="E11" s="147"/>
      <c r="F11" s="147"/>
      <c r="G11" s="147"/>
      <c r="H11" s="147"/>
      <c r="I11" s="147"/>
      <c r="J11" s="147"/>
      <c r="K11" s="19"/>
      <c r="L11" s="163"/>
      <c r="M11" s="163"/>
      <c r="N11" s="163"/>
      <c r="O11" s="163"/>
      <c r="P11" s="163"/>
      <c r="Q11" s="164"/>
      <c r="R11" s="83"/>
      <c r="S11" s="58"/>
      <c r="T11" s="58"/>
      <c r="U11" s="58"/>
      <c r="V11" s="58"/>
      <c r="W11" s="58"/>
      <c r="X11" s="58"/>
      <c r="Y11" s="58"/>
      <c r="Z11" s="85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S11" s="173"/>
      <c r="AT11" s="83" t="s">
        <v>33</v>
      </c>
      <c r="AU11" s="76" t="s">
        <v>27</v>
      </c>
      <c r="AV11" s="76"/>
      <c r="AW11" s="76"/>
      <c r="AX11" s="76"/>
      <c r="AY11" s="76"/>
      <c r="AZ11" s="76"/>
      <c r="BA11" s="83"/>
      <c r="BB11" s="83"/>
      <c r="BC11" s="83"/>
      <c r="BD11" s="83"/>
      <c r="BE11" s="83"/>
      <c r="BF11" s="76"/>
      <c r="BG11" s="76"/>
      <c r="BH11" s="76"/>
      <c r="BI11" s="76"/>
      <c r="BJ11" s="76"/>
    </row>
    <row r="12" spans="1:85" x14ac:dyDescent="0.25">
      <c r="A12" s="26"/>
      <c r="B12" s="26"/>
      <c r="C12" s="26"/>
      <c r="D12" s="145"/>
      <c r="E12" s="145"/>
      <c r="F12" s="145"/>
      <c r="G12" s="145"/>
      <c r="H12" s="145"/>
      <c r="I12" s="145"/>
      <c r="J12" s="145"/>
      <c r="K12" s="19"/>
      <c r="L12" s="175"/>
      <c r="M12" s="175"/>
      <c r="N12" s="175"/>
      <c r="O12" s="175"/>
      <c r="P12" s="175"/>
      <c r="Q12" s="176"/>
      <c r="R12" s="83"/>
      <c r="S12" s="58"/>
      <c r="T12" s="58"/>
      <c r="U12" s="58"/>
      <c r="V12" s="58"/>
      <c r="W12" s="58"/>
      <c r="X12" s="58"/>
      <c r="Y12" s="58"/>
      <c r="Z12" s="85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</row>
    <row r="13" spans="1:85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83"/>
      <c r="S13" s="58"/>
      <c r="T13" s="58"/>
      <c r="U13" s="58"/>
      <c r="V13" s="58"/>
      <c r="W13" s="58"/>
      <c r="X13" s="58"/>
      <c r="Y13" s="58"/>
      <c r="Z13" s="85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T13" s="89" t="s">
        <v>68</v>
      </c>
      <c r="BQ13" s="75"/>
      <c r="BR13" s="75"/>
      <c r="BS13" s="75"/>
      <c r="BU13" s="75"/>
      <c r="BV13" s="75"/>
    </row>
    <row r="14" spans="1:85" ht="26.25" customHeight="1" x14ac:dyDescent="0.25">
      <c r="A14" s="45" t="s">
        <v>86</v>
      </c>
      <c r="B14" s="45"/>
      <c r="C14" s="28"/>
      <c r="D14" s="28"/>
      <c r="E14" s="28"/>
      <c r="F14" s="28"/>
      <c r="G14" s="28"/>
      <c r="H14" s="28"/>
      <c r="I14" s="133"/>
      <c r="J14" s="133"/>
      <c r="K14" s="28"/>
      <c r="L14" s="45" t="s">
        <v>87</v>
      </c>
      <c r="M14" s="45"/>
      <c r="N14" s="28"/>
      <c r="O14" s="28"/>
      <c r="P14" s="134"/>
      <c r="Q14" s="134"/>
      <c r="R14" s="83"/>
      <c r="S14" s="58"/>
      <c r="T14" s="58"/>
      <c r="U14" s="58"/>
      <c r="V14" s="58"/>
      <c r="W14" s="58"/>
      <c r="X14" s="58"/>
      <c r="Y14" s="58"/>
      <c r="Z14" s="85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T14" s="75" t="s">
        <v>40</v>
      </c>
      <c r="BF14" s="89" t="s">
        <v>69</v>
      </c>
      <c r="BO14" s="89" t="s">
        <v>70</v>
      </c>
      <c r="BQ14" s="88"/>
      <c r="BS14" s="75"/>
      <c r="BU14" s="88"/>
      <c r="BV14" s="88"/>
      <c r="BZ14" s="124" t="s">
        <v>110</v>
      </c>
      <c r="CA14" s="124"/>
      <c r="CC14" s="124" t="s">
        <v>111</v>
      </c>
      <c r="CD14" s="124"/>
      <c r="CE14" s="120" t="s">
        <v>113</v>
      </c>
      <c r="CF14" s="120"/>
    </row>
    <row r="15" spans="1:85" ht="15" customHeight="1" x14ac:dyDescent="0.25">
      <c r="A15" s="140" t="s">
        <v>0</v>
      </c>
      <c r="B15" s="168" t="s">
        <v>88</v>
      </c>
      <c r="C15" s="66"/>
      <c r="D15" s="42" t="s">
        <v>89</v>
      </c>
      <c r="E15" s="135" t="s">
        <v>90</v>
      </c>
      <c r="F15" s="136"/>
      <c r="G15" s="136"/>
      <c r="H15" s="137"/>
      <c r="I15" s="138" t="s">
        <v>91</v>
      </c>
      <c r="J15" s="43"/>
      <c r="K15" s="29"/>
      <c r="L15" s="143" t="s">
        <v>0</v>
      </c>
      <c r="M15" s="64"/>
      <c r="N15" s="30"/>
      <c r="O15" s="135" t="s">
        <v>93</v>
      </c>
      <c r="P15" s="136"/>
      <c r="Q15" s="171" t="s">
        <v>92</v>
      </c>
      <c r="R15" s="83"/>
      <c r="S15" s="58"/>
      <c r="T15" s="58"/>
      <c r="U15" s="58"/>
      <c r="V15" s="58"/>
      <c r="W15" s="58"/>
      <c r="X15" s="58"/>
      <c r="Y15" s="58"/>
      <c r="Z15" s="85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T15" s="75" t="s">
        <v>41</v>
      </c>
      <c r="BO15" s="75"/>
      <c r="BQ15" s="75" t="s">
        <v>55</v>
      </c>
      <c r="BS15" s="75" t="s">
        <v>56</v>
      </c>
      <c r="BU15" s="75" t="s">
        <v>58</v>
      </c>
      <c r="BV15" s="75"/>
      <c r="BW15" s="75" t="s">
        <v>59</v>
      </c>
      <c r="BZ15" s="75" t="s">
        <v>108</v>
      </c>
      <c r="CC15" s="75"/>
      <c r="CG15" s="75"/>
    </row>
    <row r="16" spans="1:85" x14ac:dyDescent="0.25">
      <c r="A16" s="141"/>
      <c r="B16" s="169"/>
      <c r="C16" s="65" t="s">
        <v>11</v>
      </c>
      <c r="D16" s="40" t="s">
        <v>9</v>
      </c>
      <c r="E16" s="69" t="s">
        <v>6</v>
      </c>
      <c r="F16" s="47" t="s">
        <v>3</v>
      </c>
      <c r="G16" s="47" t="s">
        <v>22</v>
      </c>
      <c r="H16" s="67" t="s">
        <v>4</v>
      </c>
      <c r="I16" s="139"/>
      <c r="J16" s="44" t="s">
        <v>92</v>
      </c>
      <c r="K16" s="29"/>
      <c r="L16" s="141"/>
      <c r="M16" s="67" t="s">
        <v>88</v>
      </c>
      <c r="N16" s="52" t="s">
        <v>11</v>
      </c>
      <c r="O16" s="65" t="s">
        <v>6</v>
      </c>
      <c r="P16" s="67" t="s">
        <v>5</v>
      </c>
      <c r="Q16" s="172"/>
      <c r="R16" s="83"/>
      <c r="S16" s="58"/>
      <c r="T16" s="58"/>
      <c r="U16" s="58"/>
      <c r="V16" s="58"/>
      <c r="W16" s="58"/>
      <c r="X16" s="58"/>
      <c r="Y16" s="58"/>
      <c r="Z16" s="85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T16" s="75" t="s">
        <v>42</v>
      </c>
      <c r="AU16" s="75" t="s">
        <v>35</v>
      </c>
      <c r="AW16" s="75" t="s">
        <v>37</v>
      </c>
      <c r="BO16" s="75" t="s">
        <v>54</v>
      </c>
      <c r="BP16" s="75" t="s">
        <v>61</v>
      </c>
      <c r="BQ16" s="75" t="s">
        <v>64</v>
      </c>
      <c r="BR16" s="75" t="s">
        <v>57</v>
      </c>
      <c r="BS16" s="75" t="s">
        <v>65</v>
      </c>
      <c r="BT16" s="75" t="s">
        <v>62</v>
      </c>
      <c r="BU16" s="75" t="s">
        <v>66</v>
      </c>
      <c r="BV16" s="75" t="s">
        <v>63</v>
      </c>
      <c r="BW16" s="75" t="s">
        <v>67</v>
      </c>
      <c r="BZ16" s="75" t="s">
        <v>109</v>
      </c>
      <c r="CA16" s="75" t="s">
        <v>109</v>
      </c>
      <c r="CC16" s="75" t="s">
        <v>112</v>
      </c>
      <c r="CE16" s="75" t="s">
        <v>114</v>
      </c>
      <c r="CG16" s="75" t="s">
        <v>115</v>
      </c>
    </row>
    <row r="17" spans="1:85" x14ac:dyDescent="0.25">
      <c r="A17" s="142"/>
      <c r="B17" s="170"/>
      <c r="C17" s="38" t="s">
        <v>7</v>
      </c>
      <c r="D17" s="38" t="s">
        <v>7</v>
      </c>
      <c r="E17" s="38" t="s">
        <v>2</v>
      </c>
      <c r="F17" s="39" t="s">
        <v>2</v>
      </c>
      <c r="G17" s="39" t="s">
        <v>2</v>
      </c>
      <c r="H17" s="38" t="s">
        <v>2</v>
      </c>
      <c r="I17" s="70" t="s">
        <v>8</v>
      </c>
      <c r="J17" s="71" t="s">
        <v>98</v>
      </c>
      <c r="K17" s="31"/>
      <c r="L17" s="142"/>
      <c r="M17" s="68"/>
      <c r="N17" s="38" t="s">
        <v>2</v>
      </c>
      <c r="O17" s="38" t="s">
        <v>2</v>
      </c>
      <c r="P17" s="39" t="s">
        <v>2</v>
      </c>
      <c r="Q17" s="71" t="s">
        <v>98</v>
      </c>
      <c r="R17" s="83"/>
      <c r="S17" s="58"/>
      <c r="T17" s="58"/>
      <c r="U17" s="58"/>
      <c r="V17" s="58"/>
      <c r="W17" s="58"/>
      <c r="X17" s="58"/>
      <c r="Y17" s="58"/>
      <c r="Z17" s="85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T17" s="75" t="s">
        <v>43</v>
      </c>
      <c r="AU17" s="75" t="s">
        <v>36</v>
      </c>
      <c r="AV17" s="75" t="s">
        <v>10</v>
      </c>
      <c r="AW17" s="75" t="s">
        <v>38</v>
      </c>
      <c r="AZ17"/>
      <c r="BF17" s="75" t="s">
        <v>23</v>
      </c>
      <c r="BG17" s="75" t="s">
        <v>24</v>
      </c>
      <c r="BH17" s="75" t="s">
        <v>25</v>
      </c>
      <c r="BI17" s="75" t="s">
        <v>26</v>
      </c>
      <c r="BJ17" s="75" t="s">
        <v>27</v>
      </c>
      <c r="BK17" s="75" t="s">
        <v>119</v>
      </c>
      <c r="BL17" s="75" t="s">
        <v>48</v>
      </c>
      <c r="BM17" s="75" t="s">
        <v>119</v>
      </c>
      <c r="BO17" s="86" t="s">
        <v>60</v>
      </c>
      <c r="BP17" s="88" t="s">
        <v>60</v>
      </c>
      <c r="BQ17" s="86" t="s">
        <v>60</v>
      </c>
      <c r="BR17" s="86" t="s">
        <v>60</v>
      </c>
      <c r="BS17" s="86" t="s">
        <v>60</v>
      </c>
      <c r="BT17" s="88" t="s">
        <v>60</v>
      </c>
      <c r="BU17" s="86" t="s">
        <v>60</v>
      </c>
      <c r="BV17" s="88" t="s">
        <v>60</v>
      </c>
      <c r="BW17" s="86" t="s">
        <v>60</v>
      </c>
      <c r="BZ17" s="75" t="s">
        <v>3</v>
      </c>
      <c r="CA17" s="75" t="s">
        <v>22</v>
      </c>
      <c r="CC17" s="75" t="s">
        <v>6</v>
      </c>
      <c r="CE17" s="75" t="s">
        <v>39</v>
      </c>
      <c r="CG17" s="75"/>
    </row>
    <row r="18" spans="1:85" x14ac:dyDescent="0.25">
      <c r="A18" s="46"/>
      <c r="B18" s="52"/>
      <c r="C18" s="52"/>
      <c r="D18" s="52"/>
      <c r="E18" s="78" t="str">
        <f>BX18</f>
        <v/>
      </c>
      <c r="F18" s="78"/>
      <c r="G18" s="78"/>
      <c r="H18" s="78"/>
      <c r="I18" s="106"/>
      <c r="J18" s="46"/>
      <c r="K18" s="31"/>
      <c r="L18" s="46"/>
      <c r="M18" s="52"/>
      <c r="N18" s="52"/>
      <c r="O18" s="80"/>
      <c r="P18" s="80"/>
      <c r="Q18" s="46"/>
      <c r="R18" s="83"/>
      <c r="S18" s="58"/>
      <c r="T18" s="58"/>
      <c r="U18" s="58"/>
      <c r="V18" s="58"/>
      <c r="W18" s="58"/>
      <c r="X18" s="58"/>
      <c r="Y18" s="58"/>
      <c r="Z18" s="85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T18" s="90" t="str">
        <f>IF(AND(OR($B18="PG",$B18="PE",$B18="PL",$B18="PF",$B18="PGS",$B18="PES",$B18="PLS",$B18="PFS"),OR($C18=12,$C18=14,$C18=16,$C18=18,$C18=20)),1,"")</f>
        <v/>
      </c>
      <c r="AU18" s="91" t="str">
        <f>IF(AND(OR($B18="PU",$B18="PUS"),OR($C18=12,$C18=14)),2,"")</f>
        <v/>
      </c>
      <c r="AV18" s="91" t="str">
        <f>IF(AND(OR($B18="PU",$B18="PUS"),$C18=16),3,"")</f>
        <v/>
      </c>
      <c r="AW18" s="92" t="str">
        <f>IF(AND(OR($B18="PU",$B18="PUS"),OR($C18=18,$C18=20)),4,"")</f>
        <v/>
      </c>
      <c r="AX18" s="100"/>
      <c r="AY18" s="90" t="str">
        <f>IF(AT18=1,"Kasten1",IF(AU18=2,"Kasten2",IF(AV18=3,"Kasten3",IF(AW18=4,"Kasten4",""))))</f>
        <v/>
      </c>
      <c r="AZ18" s="91" t="str">
        <f>IF($AY18="Kasten1",112,IF($AY18="Kasten2",142,IF($AY18="Kasten3",172,IF($AY18="Kasten4",202,""))))</f>
        <v/>
      </c>
      <c r="BA18" s="91" t="str">
        <f>IF($AY18="Kasten1",142,IF($AY18="Kasten2",172,IF($AY18="Kasten3",202,IF($AY18="Kasten4",222,""))))</f>
        <v/>
      </c>
      <c r="BB18" s="91" t="str">
        <f>IF($AY18="Kasten1",172,IF($AY18="Kasten2",202,IF($AY18="Kasten3",222,IF(AY$18="Kasten4","",""))))</f>
        <v/>
      </c>
      <c r="BC18" s="91" t="str">
        <f>IF($AY18="Kasten1",202,IF($AY18="Kasten2",222,IF($AY18="Kasten3","",IF($AY18="Kasten4","",""))))</f>
        <v/>
      </c>
      <c r="BD18" s="92" t="str">
        <f>IF($AY18="Kasten1",222,"")</f>
        <v/>
      </c>
      <c r="BF18" s="90" t="str">
        <f>IF($B18="PGS",1,"")</f>
        <v/>
      </c>
      <c r="BG18" s="91" t="str">
        <f>IF($B18="PES",1,"")</f>
        <v/>
      </c>
      <c r="BH18" s="91" t="str">
        <f>IF($B18="PLS",1,"")</f>
        <v/>
      </c>
      <c r="BI18" s="91" t="str">
        <f>IF($B18="PFS",1,"")</f>
        <v/>
      </c>
      <c r="BJ18" s="91" t="str">
        <f>IF($B18="PUS",1,"")</f>
        <v/>
      </c>
      <c r="BK18" s="92" t="str">
        <f>IF(OR($M18="LS",OR($M18="GS")),1,"")</f>
        <v/>
      </c>
      <c r="BL18" s="77">
        <f>SUM(BF18:BJ18)</f>
        <v>0</v>
      </c>
      <c r="BM18" s="77">
        <f>SUM(BK18)</f>
        <v>0</v>
      </c>
      <c r="BO18" s="90" t="str">
        <f>IF(AND(B18="PF",D18=112),1,"")</f>
        <v/>
      </c>
      <c r="BP18" s="91" t="str">
        <f>IF(AND(B18="PF",D18=142),2,"")</f>
        <v/>
      </c>
      <c r="BQ18" s="91" t="str">
        <f>IF(AND(OR(B18="PU",B18="PUS"),D18=142),2,"")</f>
        <v/>
      </c>
      <c r="BR18" s="91" t="str">
        <f>IF(AND(B18="PF",D18=172),3,"")</f>
        <v/>
      </c>
      <c r="BS18" s="91" t="str">
        <f>IF(AND(OR(B18="PU",B18="PUS"),D18=172),3,"")</f>
        <v/>
      </c>
      <c r="BT18" s="91" t="str">
        <f>IF(AND(B18="PF",D18=202),4,"")</f>
        <v/>
      </c>
      <c r="BU18" s="91" t="str">
        <f>IF(AND(OR(B18="PU",B18="PUS"),D18=202),4,"")</f>
        <v/>
      </c>
      <c r="BV18" s="91" t="str">
        <f>IF(AND(B18="PF",D18=222),5,"")</f>
        <v/>
      </c>
      <c r="BW18" s="92" t="str">
        <f>IF(AND(OR(B18="PU",B18="PUS"),D18=222),5,"")</f>
        <v/>
      </c>
      <c r="BX18" s="99" t="str">
        <f>IF(BO18=1,90,IF(OR(BP18=2,BQ18=2),120,IF(OR(BR18=3,BS18=3),150,IF(OR(BT18=4,BU18=4),180,IF(OR(BV18=5,BW18=5),200,"")))))</f>
        <v/>
      </c>
      <c r="BZ18" s="90" t="str">
        <f>IF(OR(B18="PL",OR(B18="PF",OR(B18="PLS",OR(B18="PFS")))),1,"")</f>
        <v/>
      </c>
      <c r="CA18" s="92" t="str">
        <f>IF(OR(OR(B18="PF",OR(B18="PFS"))),1,"")</f>
        <v/>
      </c>
      <c r="CC18" s="117" t="str">
        <f>IF(OR(M18="L",OR(M18="LS")),1,"")</f>
        <v/>
      </c>
      <c r="CE18" s="117" t="str">
        <f>IF(B18="","",1)</f>
        <v/>
      </c>
      <c r="CG18" s="117" t="str">
        <f>IF(M18="","",1)</f>
        <v/>
      </c>
    </row>
    <row r="19" spans="1:85" x14ac:dyDescent="0.25">
      <c r="A19" s="50">
        <v>1</v>
      </c>
      <c r="B19" s="51"/>
      <c r="C19" s="51"/>
      <c r="D19" s="51"/>
      <c r="E19" s="87" t="str">
        <f t="shared" ref="E19:E35" si="0">BX19</f>
        <v/>
      </c>
      <c r="F19" s="50"/>
      <c r="G19" s="50"/>
      <c r="H19" s="50"/>
      <c r="I19" s="109"/>
      <c r="J19" s="51"/>
      <c r="K19" s="32"/>
      <c r="L19" s="50">
        <v>11</v>
      </c>
      <c r="M19" s="51"/>
      <c r="N19" s="51"/>
      <c r="O19" s="50"/>
      <c r="P19" s="50"/>
      <c r="Q19" s="51"/>
      <c r="R19" s="83"/>
      <c r="S19" s="58"/>
      <c r="T19" s="58"/>
      <c r="U19" s="58"/>
      <c r="V19" s="58"/>
      <c r="W19" s="58"/>
      <c r="X19" s="58"/>
      <c r="Y19" s="58"/>
      <c r="Z19" s="85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T19" s="93" t="str">
        <f>IF(AND(OR($B19="PG",$B19="PE",$B19="PL",$B19="PF",$B19="PGS",$B19="PES",$B19="PLS",$B19="PFS"),OR($C19=12,$C19=14,$C19=16,$C19=18,$C19=20)),1,"")</f>
        <v/>
      </c>
      <c r="AU19" s="76" t="str">
        <f t="shared" ref="AU19:AU35" si="1">IF(AND(OR($B19="PU",$B19="PUS"),OR($C19=12,$C19=14)),2,"")</f>
        <v/>
      </c>
      <c r="AV19" s="76" t="str">
        <f t="shared" ref="AV19:AV35" si="2">IF(AND(OR($B19="PU",$B19="PUS"),$C19=16),3,"")</f>
        <v/>
      </c>
      <c r="AW19" s="94" t="str">
        <f t="shared" ref="AW19:AW35" si="3">IF(AND(OR($B19="PU",$B19="PUS"),OR($C19=18,$C19=20)),4,"")</f>
        <v/>
      </c>
      <c r="AX19" s="101"/>
      <c r="AY19" s="93" t="str">
        <f>IF(AT19=1,"Kasten1",IF(AU19=2,"Kasten2",IF(AV19=3,"Kasten3",IF(AW19=4,"Kasten4",""))))</f>
        <v/>
      </c>
      <c r="AZ19" s="76" t="str">
        <f t="shared" ref="AZ19:AZ35" si="4">IF($AY19="Kasten1",112,IF($AY19="Kasten2",142,IF($AY19="Kasten3",172,IF($AY19="Kasten4",202,""))))</f>
        <v/>
      </c>
      <c r="BA19" s="76" t="str">
        <f t="shared" ref="BA19:BA35" si="5">IF($AY19="Kasten1",142,IF($AY19="Kasten2",172,IF($AY19="Kasten3",202,IF($AY19="Kasten4",222,""))))</f>
        <v/>
      </c>
      <c r="BB19" s="76" t="str">
        <f t="shared" ref="BB19:BB35" si="6">IF($AY19="Kasten1",172,IF($AY19="Kasten2",202,IF($AY19="Kasten3",222,IF(AY$18="Kasten4","",""))))</f>
        <v/>
      </c>
      <c r="BC19" s="76" t="str">
        <f t="shared" ref="BC19:BC35" si="7">IF($AY19="Kasten1",202,IF($AY19="Kasten2",222,IF($AY19="Kasten3","",IF($AY19="Kasten4","",""))))</f>
        <v/>
      </c>
      <c r="BD19" s="94" t="str">
        <f t="shared" ref="BD19:BD35" si="8">IF($AY19="Kasten1",222,"")</f>
        <v/>
      </c>
      <c r="BF19" s="93" t="str">
        <f t="shared" ref="BF19:BF35" si="9">IF($B19="PGS",1,"")</f>
        <v/>
      </c>
      <c r="BG19" s="76" t="str">
        <f t="shared" ref="BG19:BG35" si="10">IF($B19="PES",1,"")</f>
        <v/>
      </c>
      <c r="BH19" s="76" t="str">
        <f t="shared" ref="BH19:BH35" si="11">IF($B19="PLS",1,"")</f>
        <v/>
      </c>
      <c r="BI19" s="76" t="str">
        <f t="shared" ref="BI19:BI35" si="12">IF($B19="PFS",1,"")</f>
        <v/>
      </c>
      <c r="BJ19" s="76" t="str">
        <f t="shared" ref="BJ19:BJ35" si="13">IF($B19="PUS",1,"")</f>
        <v/>
      </c>
      <c r="BK19" s="94" t="str">
        <f t="shared" ref="BK19:BK35" si="14">IF(OR($M19="LS",OR($M19="GS")),1,"")</f>
        <v/>
      </c>
      <c r="BL19" s="77">
        <f t="shared" ref="BL19:BL35" si="15">SUM(BF19:BJ19)</f>
        <v>0</v>
      </c>
      <c r="BM19" s="77">
        <f t="shared" ref="BM19:BM35" si="16">SUM(BK19)</f>
        <v>0</v>
      </c>
      <c r="BO19" s="93" t="str">
        <f t="shared" ref="BO19:BO35" si="17">IF(AND(B19="PF",D19=112),1,"")</f>
        <v/>
      </c>
      <c r="BP19" s="76" t="str">
        <f t="shared" ref="BP19:BP35" si="18">IF(AND(B19="PF",D19=142),2,"")</f>
        <v/>
      </c>
      <c r="BQ19" s="76" t="str">
        <f t="shared" ref="BQ19:BQ35" si="19">IF(AND(OR(B19="PU",B19="PUS"),D19=142),2,"")</f>
        <v/>
      </c>
      <c r="BR19" s="76" t="str">
        <f t="shared" ref="BR19:BR35" si="20">IF(AND(B19="PF",D19=172),3,"")</f>
        <v/>
      </c>
      <c r="BS19" s="76" t="str">
        <f t="shared" ref="BS19:BS35" si="21">IF(AND(OR(B19="PU",B19="PUS"),D19=172),3,"")</f>
        <v/>
      </c>
      <c r="BT19" s="76" t="str">
        <f t="shared" ref="BT19:BT35" si="22">IF(AND(B19="PF",D19=202),4,"")</f>
        <v/>
      </c>
      <c r="BU19" s="76" t="str">
        <f t="shared" ref="BU19:BU35" si="23">IF(AND(OR(B19="PU",B19="PUS"),D19=202),4,"")</f>
        <v/>
      </c>
      <c r="BV19" s="76" t="str">
        <f t="shared" ref="BV19:BV35" si="24">IF(AND(B19="PF",D19=222),5,"")</f>
        <v/>
      </c>
      <c r="BW19" s="94" t="str">
        <f t="shared" ref="BW19:BW35" si="25">IF(AND(OR(B19="PU",B19="PUS"),D19=222),5,"")</f>
        <v/>
      </c>
      <c r="BX19" s="99" t="str">
        <f t="shared" ref="BX19:BX35" si="26">IF(BO19=1,90,IF(OR(BP19=2,BQ19=2),120,IF(OR(BR19=3,BS19=3),150,IF(OR(BT19=4,BU19=4),180,IF(OR(BV19=5,BW19=5),200,"")))))</f>
        <v/>
      </c>
      <c r="BZ19" s="93" t="str">
        <f>IF(OR(B19="PL",OR(B19="PF",OR(B19="PLS",OR(B19="PFS")))),1,"")</f>
        <v/>
      </c>
      <c r="CA19" s="94" t="str">
        <f t="shared" ref="CA19:CA35" si="27">IF(OR(OR(B19="PF",OR(B19="PFS"))),1,"")</f>
        <v/>
      </c>
      <c r="CC19" s="118" t="str">
        <f t="shared" ref="CC19:CC35" si="28">IF(OR(M19="L",OR(M19="LS")),1,"")</f>
        <v/>
      </c>
      <c r="CE19" s="118" t="str">
        <f t="shared" ref="CE19:CE35" si="29">IF(B19="","",1)</f>
        <v/>
      </c>
      <c r="CG19" s="118" t="str">
        <f t="shared" ref="CG19:CG35" si="30">IF(M19="","",1)</f>
        <v/>
      </c>
    </row>
    <row r="20" spans="1:85" x14ac:dyDescent="0.25">
      <c r="A20" s="52"/>
      <c r="B20" s="52"/>
      <c r="C20" s="52"/>
      <c r="D20" s="52"/>
      <c r="E20" s="79" t="str">
        <f t="shared" si="0"/>
        <v/>
      </c>
      <c r="F20" s="79"/>
      <c r="G20" s="79"/>
      <c r="H20" s="69"/>
      <c r="I20" s="107"/>
      <c r="J20" s="67"/>
      <c r="K20" s="31"/>
      <c r="L20" s="52"/>
      <c r="M20" s="52"/>
      <c r="N20" s="52"/>
      <c r="O20" s="81"/>
      <c r="P20" s="81"/>
      <c r="Q20" s="52"/>
      <c r="R20" s="83"/>
      <c r="S20" s="58"/>
      <c r="T20" s="58"/>
      <c r="U20" s="58"/>
      <c r="V20" s="58"/>
      <c r="W20" s="58"/>
      <c r="X20" s="58"/>
      <c r="Y20" s="58"/>
      <c r="Z20" s="85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T20" s="93" t="str">
        <f t="shared" ref="AT20:AT35" si="31">IF(AND(OR($B20="PG",$B20="PE",$B20="PL",$B20="PF",$B20="PGS",$B20="PES",$B20="PLS",$B20="PFS"),OR($C20=12,$C20=14,$C20=16,$C20=18,$C20=20)),1,"")</f>
        <v/>
      </c>
      <c r="AU20" s="76" t="str">
        <f t="shared" si="1"/>
        <v/>
      </c>
      <c r="AV20" s="76" t="str">
        <f t="shared" si="2"/>
        <v/>
      </c>
      <c r="AW20" s="94" t="str">
        <f t="shared" si="3"/>
        <v/>
      </c>
      <c r="AX20" s="101"/>
      <c r="AY20" s="93" t="str">
        <f t="shared" ref="AY20:AY35" si="32">IF(AT20=1,"Kasten1",IF(AU20=2,"Kasten2",IF(AV20=3,"Kasten3",IF(AW20=4,"Kasten4",""))))</f>
        <v/>
      </c>
      <c r="AZ20" s="76" t="str">
        <f t="shared" si="4"/>
        <v/>
      </c>
      <c r="BA20" s="76" t="str">
        <f t="shared" si="5"/>
        <v/>
      </c>
      <c r="BB20" s="76" t="str">
        <f t="shared" si="6"/>
        <v/>
      </c>
      <c r="BC20" s="76" t="str">
        <f t="shared" si="7"/>
        <v/>
      </c>
      <c r="BD20" s="94" t="str">
        <f t="shared" si="8"/>
        <v/>
      </c>
      <c r="BF20" s="93" t="str">
        <f t="shared" si="9"/>
        <v/>
      </c>
      <c r="BG20" s="76" t="str">
        <f t="shared" si="10"/>
        <v/>
      </c>
      <c r="BH20" s="76" t="str">
        <f t="shared" si="11"/>
        <v/>
      </c>
      <c r="BI20" s="76" t="str">
        <f t="shared" si="12"/>
        <v/>
      </c>
      <c r="BJ20" s="76" t="str">
        <f t="shared" si="13"/>
        <v/>
      </c>
      <c r="BK20" s="94" t="str">
        <f t="shared" si="14"/>
        <v/>
      </c>
      <c r="BL20" s="77">
        <f t="shared" si="15"/>
        <v>0</v>
      </c>
      <c r="BM20" s="77">
        <f t="shared" si="16"/>
        <v>0</v>
      </c>
      <c r="BO20" s="93" t="str">
        <f t="shared" si="17"/>
        <v/>
      </c>
      <c r="BP20" s="76" t="str">
        <f t="shared" si="18"/>
        <v/>
      </c>
      <c r="BQ20" s="76" t="str">
        <f t="shared" si="19"/>
        <v/>
      </c>
      <c r="BR20" s="76" t="str">
        <f t="shared" si="20"/>
        <v/>
      </c>
      <c r="BS20" s="76" t="str">
        <f t="shared" si="21"/>
        <v/>
      </c>
      <c r="BT20" s="76" t="str">
        <f t="shared" si="22"/>
        <v/>
      </c>
      <c r="BU20" s="76" t="str">
        <f t="shared" si="23"/>
        <v/>
      </c>
      <c r="BV20" s="76" t="str">
        <f t="shared" si="24"/>
        <v/>
      </c>
      <c r="BW20" s="94" t="str">
        <f t="shared" si="25"/>
        <v/>
      </c>
      <c r="BX20" s="99" t="str">
        <f t="shared" si="26"/>
        <v/>
      </c>
      <c r="BZ20" s="93" t="str">
        <f t="shared" ref="BZ20:BZ35" si="33">IF(OR(B20="PL",OR(B20="PF",OR(B20="PLS",OR(B20="PFS")))),1,"")</f>
        <v/>
      </c>
      <c r="CA20" s="94" t="str">
        <f t="shared" si="27"/>
        <v/>
      </c>
      <c r="CC20" s="118" t="str">
        <f t="shared" si="28"/>
        <v/>
      </c>
      <c r="CE20" s="118" t="str">
        <f t="shared" si="29"/>
        <v/>
      </c>
      <c r="CG20" s="118" t="str">
        <f t="shared" si="30"/>
        <v/>
      </c>
    </row>
    <row r="21" spans="1:85" x14ac:dyDescent="0.25">
      <c r="A21" s="50">
        <v>2</v>
      </c>
      <c r="B21" s="51"/>
      <c r="C21" s="51"/>
      <c r="D21" s="51"/>
      <c r="E21" s="87" t="str">
        <f t="shared" si="0"/>
        <v/>
      </c>
      <c r="F21" s="50"/>
      <c r="G21" s="50"/>
      <c r="H21" s="50"/>
      <c r="I21" s="109"/>
      <c r="J21" s="51"/>
      <c r="K21" s="32"/>
      <c r="L21" s="50">
        <v>12</v>
      </c>
      <c r="M21" s="51"/>
      <c r="N21" s="51"/>
      <c r="O21" s="50"/>
      <c r="P21" s="50"/>
      <c r="Q21" s="51"/>
      <c r="R21" s="83"/>
      <c r="S21" s="58"/>
      <c r="T21" s="58"/>
      <c r="U21" s="58"/>
      <c r="V21" s="58"/>
      <c r="W21" s="58"/>
      <c r="X21" s="58"/>
      <c r="Y21" s="58"/>
      <c r="Z21" s="85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T21" s="93" t="str">
        <f t="shared" si="31"/>
        <v/>
      </c>
      <c r="AU21" s="76" t="str">
        <f t="shared" si="1"/>
        <v/>
      </c>
      <c r="AV21" s="76" t="str">
        <f t="shared" si="2"/>
        <v/>
      </c>
      <c r="AW21" s="94" t="str">
        <f t="shared" si="3"/>
        <v/>
      </c>
      <c r="AX21" s="101"/>
      <c r="AY21" s="93" t="str">
        <f t="shared" si="32"/>
        <v/>
      </c>
      <c r="AZ21" s="76" t="str">
        <f t="shared" si="4"/>
        <v/>
      </c>
      <c r="BA21" s="76" t="str">
        <f t="shared" si="5"/>
        <v/>
      </c>
      <c r="BB21" s="76" t="str">
        <f t="shared" si="6"/>
        <v/>
      </c>
      <c r="BC21" s="76" t="str">
        <f t="shared" si="7"/>
        <v/>
      </c>
      <c r="BD21" s="94" t="str">
        <f t="shared" si="8"/>
        <v/>
      </c>
      <c r="BF21" s="93" t="str">
        <f t="shared" si="9"/>
        <v/>
      </c>
      <c r="BG21" s="76" t="str">
        <f t="shared" si="10"/>
        <v/>
      </c>
      <c r="BH21" s="76" t="str">
        <f t="shared" si="11"/>
        <v/>
      </c>
      <c r="BI21" s="76" t="str">
        <f t="shared" si="12"/>
        <v/>
      </c>
      <c r="BJ21" s="76" t="str">
        <f t="shared" si="13"/>
        <v/>
      </c>
      <c r="BK21" s="94" t="str">
        <f t="shared" si="14"/>
        <v/>
      </c>
      <c r="BL21" s="77">
        <f t="shared" si="15"/>
        <v>0</v>
      </c>
      <c r="BM21" s="77">
        <f t="shared" si="16"/>
        <v>0</v>
      </c>
      <c r="BO21" s="93" t="str">
        <f t="shared" si="17"/>
        <v/>
      </c>
      <c r="BP21" s="76" t="str">
        <f t="shared" si="18"/>
        <v/>
      </c>
      <c r="BQ21" s="76" t="str">
        <f t="shared" si="19"/>
        <v/>
      </c>
      <c r="BR21" s="76" t="str">
        <f t="shared" si="20"/>
        <v/>
      </c>
      <c r="BS21" s="76" t="str">
        <f t="shared" si="21"/>
        <v/>
      </c>
      <c r="BT21" s="76" t="str">
        <f t="shared" si="22"/>
        <v/>
      </c>
      <c r="BU21" s="76" t="str">
        <f t="shared" si="23"/>
        <v/>
      </c>
      <c r="BV21" s="76" t="str">
        <f t="shared" si="24"/>
        <v/>
      </c>
      <c r="BW21" s="94" t="str">
        <f t="shared" si="25"/>
        <v/>
      </c>
      <c r="BX21" s="99" t="str">
        <f t="shared" si="26"/>
        <v/>
      </c>
      <c r="BZ21" s="93" t="str">
        <f t="shared" si="33"/>
        <v/>
      </c>
      <c r="CA21" s="94" t="str">
        <f t="shared" si="27"/>
        <v/>
      </c>
      <c r="CC21" s="118" t="str">
        <f t="shared" si="28"/>
        <v/>
      </c>
      <c r="CE21" s="118" t="str">
        <f t="shared" si="29"/>
        <v/>
      </c>
      <c r="CG21" s="118" t="str">
        <f t="shared" si="30"/>
        <v/>
      </c>
    </row>
    <row r="22" spans="1:85" x14ac:dyDescent="0.25">
      <c r="A22" s="52"/>
      <c r="B22" s="52"/>
      <c r="C22" s="52"/>
      <c r="D22" s="52"/>
      <c r="E22" s="79" t="str">
        <f t="shared" si="0"/>
        <v/>
      </c>
      <c r="F22" s="79"/>
      <c r="G22" s="79"/>
      <c r="H22" s="79"/>
      <c r="I22" s="108"/>
      <c r="J22" s="52"/>
      <c r="K22" s="31"/>
      <c r="L22" s="52"/>
      <c r="M22" s="52"/>
      <c r="N22" s="52"/>
      <c r="O22" s="81"/>
      <c r="P22" s="81"/>
      <c r="Q22" s="52"/>
      <c r="R22" s="83"/>
      <c r="S22" s="58"/>
      <c r="T22" s="58"/>
      <c r="U22" s="58"/>
      <c r="V22" s="58"/>
      <c r="W22" s="58"/>
      <c r="X22" s="58"/>
      <c r="Y22" s="58"/>
      <c r="Z22" s="85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T22" s="93" t="str">
        <f t="shared" si="31"/>
        <v/>
      </c>
      <c r="AU22" s="76" t="str">
        <f t="shared" si="1"/>
        <v/>
      </c>
      <c r="AV22" s="76" t="str">
        <f t="shared" si="2"/>
        <v/>
      </c>
      <c r="AW22" s="94" t="str">
        <f t="shared" si="3"/>
        <v/>
      </c>
      <c r="AX22" s="101"/>
      <c r="AY22" s="93" t="str">
        <f t="shared" si="32"/>
        <v/>
      </c>
      <c r="AZ22" s="76" t="str">
        <f t="shared" si="4"/>
        <v/>
      </c>
      <c r="BA22" s="76" t="str">
        <f t="shared" si="5"/>
        <v/>
      </c>
      <c r="BB22" s="76" t="str">
        <f t="shared" si="6"/>
        <v/>
      </c>
      <c r="BC22" s="76" t="str">
        <f t="shared" si="7"/>
        <v/>
      </c>
      <c r="BD22" s="94" t="str">
        <f t="shared" si="8"/>
        <v/>
      </c>
      <c r="BF22" s="93" t="str">
        <f t="shared" si="9"/>
        <v/>
      </c>
      <c r="BG22" s="76" t="str">
        <f t="shared" si="10"/>
        <v/>
      </c>
      <c r="BH22" s="76" t="str">
        <f t="shared" si="11"/>
        <v/>
      </c>
      <c r="BI22" s="76" t="str">
        <f t="shared" si="12"/>
        <v/>
      </c>
      <c r="BJ22" s="76" t="str">
        <f t="shared" si="13"/>
        <v/>
      </c>
      <c r="BK22" s="94" t="str">
        <f t="shared" si="14"/>
        <v/>
      </c>
      <c r="BL22" s="77">
        <f t="shared" si="15"/>
        <v>0</v>
      </c>
      <c r="BM22" s="77">
        <f t="shared" si="16"/>
        <v>0</v>
      </c>
      <c r="BO22" s="93" t="str">
        <f t="shared" si="17"/>
        <v/>
      </c>
      <c r="BP22" s="76" t="str">
        <f t="shared" si="18"/>
        <v/>
      </c>
      <c r="BQ22" s="76" t="str">
        <f t="shared" si="19"/>
        <v/>
      </c>
      <c r="BR22" s="76" t="str">
        <f t="shared" si="20"/>
        <v/>
      </c>
      <c r="BS22" s="76" t="str">
        <f t="shared" si="21"/>
        <v/>
      </c>
      <c r="BT22" s="76" t="str">
        <f t="shared" si="22"/>
        <v/>
      </c>
      <c r="BU22" s="76" t="str">
        <f t="shared" si="23"/>
        <v/>
      </c>
      <c r="BV22" s="76" t="str">
        <f t="shared" si="24"/>
        <v/>
      </c>
      <c r="BW22" s="94" t="str">
        <f t="shared" si="25"/>
        <v/>
      </c>
      <c r="BX22" s="99" t="str">
        <f t="shared" si="26"/>
        <v/>
      </c>
      <c r="BZ22" s="93" t="str">
        <f t="shared" si="33"/>
        <v/>
      </c>
      <c r="CA22" s="94" t="str">
        <f t="shared" si="27"/>
        <v/>
      </c>
      <c r="CC22" s="118" t="str">
        <f t="shared" si="28"/>
        <v/>
      </c>
      <c r="CE22" s="118" t="str">
        <f t="shared" si="29"/>
        <v/>
      </c>
      <c r="CG22" s="118" t="str">
        <f t="shared" si="30"/>
        <v/>
      </c>
    </row>
    <row r="23" spans="1:85" x14ac:dyDescent="0.25">
      <c r="A23" s="50">
        <v>3</v>
      </c>
      <c r="B23" s="51"/>
      <c r="C23" s="51"/>
      <c r="D23" s="51"/>
      <c r="E23" s="87" t="str">
        <f t="shared" si="0"/>
        <v/>
      </c>
      <c r="F23" s="50"/>
      <c r="G23" s="50"/>
      <c r="H23" s="50"/>
      <c r="I23" s="109"/>
      <c r="J23" s="51"/>
      <c r="K23" s="32"/>
      <c r="L23" s="50">
        <v>13</v>
      </c>
      <c r="M23" s="51"/>
      <c r="N23" s="51"/>
      <c r="O23" s="50"/>
      <c r="P23" s="50"/>
      <c r="Q23" s="51"/>
      <c r="R23" s="83"/>
      <c r="S23" s="58"/>
      <c r="T23" s="58"/>
      <c r="U23" s="58"/>
      <c r="V23" s="58"/>
      <c r="W23" s="58"/>
      <c r="X23" s="58"/>
      <c r="Y23" s="58"/>
      <c r="Z23" s="85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T23" s="93" t="str">
        <f t="shared" si="31"/>
        <v/>
      </c>
      <c r="AU23" s="76" t="str">
        <f t="shared" si="1"/>
        <v/>
      </c>
      <c r="AV23" s="76" t="str">
        <f t="shared" si="2"/>
        <v/>
      </c>
      <c r="AW23" s="94" t="str">
        <f t="shared" si="3"/>
        <v/>
      </c>
      <c r="AX23" s="101"/>
      <c r="AY23" s="93" t="str">
        <f t="shared" si="32"/>
        <v/>
      </c>
      <c r="AZ23" s="76" t="str">
        <f t="shared" si="4"/>
        <v/>
      </c>
      <c r="BA23" s="76" t="str">
        <f t="shared" si="5"/>
        <v/>
      </c>
      <c r="BB23" s="76" t="str">
        <f t="shared" si="6"/>
        <v/>
      </c>
      <c r="BC23" s="76" t="str">
        <f t="shared" si="7"/>
        <v/>
      </c>
      <c r="BD23" s="94" t="str">
        <f t="shared" si="8"/>
        <v/>
      </c>
      <c r="BF23" s="93" t="str">
        <f t="shared" si="9"/>
        <v/>
      </c>
      <c r="BG23" s="76" t="str">
        <f t="shared" si="10"/>
        <v/>
      </c>
      <c r="BH23" s="76" t="str">
        <f t="shared" si="11"/>
        <v/>
      </c>
      <c r="BI23" s="76" t="str">
        <f t="shared" si="12"/>
        <v/>
      </c>
      <c r="BJ23" s="76" t="str">
        <f t="shared" si="13"/>
        <v/>
      </c>
      <c r="BK23" s="94" t="str">
        <f t="shared" si="14"/>
        <v/>
      </c>
      <c r="BL23" s="77">
        <f t="shared" si="15"/>
        <v>0</v>
      </c>
      <c r="BM23" s="77">
        <f t="shared" si="16"/>
        <v>0</v>
      </c>
      <c r="BO23" s="93" t="str">
        <f t="shared" si="17"/>
        <v/>
      </c>
      <c r="BP23" s="76" t="str">
        <f t="shared" si="18"/>
        <v/>
      </c>
      <c r="BQ23" s="76" t="str">
        <f t="shared" si="19"/>
        <v/>
      </c>
      <c r="BR23" s="76" t="str">
        <f t="shared" si="20"/>
        <v/>
      </c>
      <c r="BS23" s="76" t="str">
        <f t="shared" si="21"/>
        <v/>
      </c>
      <c r="BT23" s="76" t="str">
        <f t="shared" si="22"/>
        <v/>
      </c>
      <c r="BU23" s="76" t="str">
        <f t="shared" si="23"/>
        <v/>
      </c>
      <c r="BV23" s="76" t="str">
        <f t="shared" si="24"/>
        <v/>
      </c>
      <c r="BW23" s="94" t="str">
        <f t="shared" si="25"/>
        <v/>
      </c>
      <c r="BX23" s="99" t="str">
        <f t="shared" si="26"/>
        <v/>
      </c>
      <c r="BZ23" s="93" t="str">
        <f t="shared" si="33"/>
        <v/>
      </c>
      <c r="CA23" s="94" t="str">
        <f t="shared" si="27"/>
        <v/>
      </c>
      <c r="CC23" s="118" t="str">
        <f t="shared" si="28"/>
        <v/>
      </c>
      <c r="CE23" s="118" t="str">
        <f t="shared" si="29"/>
        <v/>
      </c>
      <c r="CG23" s="118" t="str">
        <f t="shared" si="30"/>
        <v/>
      </c>
    </row>
    <row r="24" spans="1:85" x14ac:dyDescent="0.25">
      <c r="A24" s="52"/>
      <c r="B24" s="52"/>
      <c r="C24" s="52"/>
      <c r="D24" s="52"/>
      <c r="E24" s="79" t="str">
        <f t="shared" si="0"/>
        <v/>
      </c>
      <c r="F24" s="79"/>
      <c r="G24" s="79"/>
      <c r="H24" s="79"/>
      <c r="I24" s="108"/>
      <c r="J24" s="52"/>
      <c r="K24" s="31"/>
      <c r="L24" s="52"/>
      <c r="M24" s="52"/>
      <c r="N24" s="52"/>
      <c r="O24" s="81"/>
      <c r="P24" s="81"/>
      <c r="Q24" s="52"/>
      <c r="R24" s="83"/>
      <c r="S24" s="58"/>
      <c r="T24" s="58"/>
      <c r="U24" s="58"/>
      <c r="V24" s="58"/>
      <c r="W24" s="58"/>
      <c r="X24" s="58"/>
      <c r="Y24" s="58"/>
      <c r="Z24" s="85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T24" s="93" t="str">
        <f t="shared" si="31"/>
        <v/>
      </c>
      <c r="AU24" s="76" t="str">
        <f t="shared" si="1"/>
        <v/>
      </c>
      <c r="AV24" s="76" t="str">
        <f t="shared" si="2"/>
        <v/>
      </c>
      <c r="AW24" s="94" t="str">
        <f t="shared" si="3"/>
        <v/>
      </c>
      <c r="AX24" s="101"/>
      <c r="AY24" s="93" t="str">
        <f t="shared" si="32"/>
        <v/>
      </c>
      <c r="AZ24" s="76" t="str">
        <f t="shared" si="4"/>
        <v/>
      </c>
      <c r="BA24" s="76" t="str">
        <f t="shared" si="5"/>
        <v/>
      </c>
      <c r="BB24" s="76" t="str">
        <f t="shared" si="6"/>
        <v/>
      </c>
      <c r="BC24" s="76" t="str">
        <f t="shared" si="7"/>
        <v/>
      </c>
      <c r="BD24" s="94" t="str">
        <f t="shared" si="8"/>
        <v/>
      </c>
      <c r="BF24" s="93" t="str">
        <f t="shared" si="9"/>
        <v/>
      </c>
      <c r="BG24" s="76" t="str">
        <f t="shared" si="10"/>
        <v/>
      </c>
      <c r="BH24" s="76" t="str">
        <f t="shared" si="11"/>
        <v/>
      </c>
      <c r="BI24" s="76" t="str">
        <f t="shared" si="12"/>
        <v/>
      </c>
      <c r="BJ24" s="76" t="str">
        <f t="shared" si="13"/>
        <v/>
      </c>
      <c r="BK24" s="94" t="str">
        <f t="shared" si="14"/>
        <v/>
      </c>
      <c r="BL24" s="77">
        <f t="shared" si="15"/>
        <v>0</v>
      </c>
      <c r="BM24" s="77">
        <f t="shared" si="16"/>
        <v>0</v>
      </c>
      <c r="BO24" s="93" t="str">
        <f t="shared" si="17"/>
        <v/>
      </c>
      <c r="BP24" s="76" t="str">
        <f t="shared" si="18"/>
        <v/>
      </c>
      <c r="BQ24" s="76" t="str">
        <f t="shared" si="19"/>
        <v/>
      </c>
      <c r="BR24" s="76" t="str">
        <f t="shared" si="20"/>
        <v/>
      </c>
      <c r="BS24" s="76" t="str">
        <f t="shared" si="21"/>
        <v/>
      </c>
      <c r="BT24" s="76" t="str">
        <f t="shared" si="22"/>
        <v/>
      </c>
      <c r="BU24" s="76" t="str">
        <f t="shared" si="23"/>
        <v/>
      </c>
      <c r="BV24" s="76" t="str">
        <f t="shared" si="24"/>
        <v/>
      </c>
      <c r="BW24" s="94" t="str">
        <f t="shared" si="25"/>
        <v/>
      </c>
      <c r="BX24" s="99" t="str">
        <f t="shared" si="26"/>
        <v/>
      </c>
      <c r="BZ24" s="93" t="str">
        <f t="shared" si="33"/>
        <v/>
      </c>
      <c r="CA24" s="94" t="str">
        <f t="shared" si="27"/>
        <v/>
      </c>
      <c r="CC24" s="118" t="str">
        <f t="shared" si="28"/>
        <v/>
      </c>
      <c r="CE24" s="118" t="str">
        <f t="shared" si="29"/>
        <v/>
      </c>
      <c r="CG24" s="118" t="str">
        <f t="shared" si="30"/>
        <v/>
      </c>
    </row>
    <row r="25" spans="1:85" x14ac:dyDescent="0.25">
      <c r="A25" s="50"/>
      <c r="B25" s="51"/>
      <c r="C25" s="51"/>
      <c r="D25" s="51"/>
      <c r="E25" s="87" t="str">
        <f t="shared" si="0"/>
        <v/>
      </c>
      <c r="F25" s="50"/>
      <c r="G25" s="50"/>
      <c r="H25" s="50"/>
      <c r="I25" s="109"/>
      <c r="J25" s="51"/>
      <c r="K25" s="32"/>
      <c r="L25" s="50"/>
      <c r="M25" s="51"/>
      <c r="N25" s="51"/>
      <c r="O25" s="50"/>
      <c r="P25" s="50"/>
      <c r="Q25" s="51"/>
      <c r="R25" s="83"/>
      <c r="S25" s="58"/>
      <c r="T25" s="58"/>
      <c r="U25" s="58"/>
      <c r="V25" s="58"/>
      <c r="W25" s="58"/>
      <c r="X25" s="58"/>
      <c r="Y25" s="58"/>
      <c r="Z25" s="85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T25" s="93" t="str">
        <f t="shared" si="31"/>
        <v/>
      </c>
      <c r="AU25" s="76" t="str">
        <f t="shared" si="1"/>
        <v/>
      </c>
      <c r="AV25" s="76" t="str">
        <f t="shared" si="2"/>
        <v/>
      </c>
      <c r="AW25" s="94" t="str">
        <f t="shared" si="3"/>
        <v/>
      </c>
      <c r="AX25" s="101"/>
      <c r="AY25" s="93" t="str">
        <f t="shared" si="32"/>
        <v/>
      </c>
      <c r="AZ25" s="76" t="str">
        <f t="shared" si="4"/>
        <v/>
      </c>
      <c r="BA25" s="76" t="str">
        <f t="shared" si="5"/>
        <v/>
      </c>
      <c r="BB25" s="76" t="str">
        <f t="shared" si="6"/>
        <v/>
      </c>
      <c r="BC25" s="76" t="str">
        <f t="shared" si="7"/>
        <v/>
      </c>
      <c r="BD25" s="94" t="str">
        <f t="shared" si="8"/>
        <v/>
      </c>
      <c r="BF25" s="93" t="str">
        <f t="shared" si="9"/>
        <v/>
      </c>
      <c r="BG25" s="76" t="str">
        <f t="shared" si="10"/>
        <v/>
      </c>
      <c r="BH25" s="76" t="str">
        <f t="shared" si="11"/>
        <v/>
      </c>
      <c r="BI25" s="76" t="str">
        <f t="shared" si="12"/>
        <v/>
      </c>
      <c r="BJ25" s="76" t="str">
        <f t="shared" si="13"/>
        <v/>
      </c>
      <c r="BK25" s="94" t="str">
        <f t="shared" si="14"/>
        <v/>
      </c>
      <c r="BL25" s="77">
        <f t="shared" si="15"/>
        <v>0</v>
      </c>
      <c r="BM25" s="77">
        <f t="shared" si="16"/>
        <v>0</v>
      </c>
      <c r="BO25" s="93" t="str">
        <f t="shared" si="17"/>
        <v/>
      </c>
      <c r="BP25" s="76" t="str">
        <f t="shared" si="18"/>
        <v/>
      </c>
      <c r="BQ25" s="76" t="str">
        <f t="shared" si="19"/>
        <v/>
      </c>
      <c r="BR25" s="76" t="str">
        <f t="shared" si="20"/>
        <v/>
      </c>
      <c r="BS25" s="76" t="str">
        <f t="shared" si="21"/>
        <v/>
      </c>
      <c r="BT25" s="76" t="str">
        <f t="shared" si="22"/>
        <v/>
      </c>
      <c r="BU25" s="76" t="str">
        <f t="shared" si="23"/>
        <v/>
      </c>
      <c r="BV25" s="76" t="str">
        <f t="shared" si="24"/>
        <v/>
      </c>
      <c r="BW25" s="94" t="str">
        <f t="shared" si="25"/>
        <v/>
      </c>
      <c r="BX25" s="99" t="str">
        <f t="shared" si="26"/>
        <v/>
      </c>
      <c r="BZ25" s="93" t="str">
        <f t="shared" si="33"/>
        <v/>
      </c>
      <c r="CA25" s="94" t="str">
        <f t="shared" si="27"/>
        <v/>
      </c>
      <c r="CC25" s="118" t="str">
        <f t="shared" si="28"/>
        <v/>
      </c>
      <c r="CE25" s="118" t="str">
        <f t="shared" si="29"/>
        <v/>
      </c>
      <c r="CG25" s="118" t="str">
        <f t="shared" si="30"/>
        <v/>
      </c>
    </row>
    <row r="26" spans="1:85" x14ac:dyDescent="0.25">
      <c r="A26" s="52"/>
      <c r="B26" s="52"/>
      <c r="C26" s="52"/>
      <c r="D26" s="52"/>
      <c r="E26" s="79" t="str">
        <f t="shared" si="0"/>
        <v/>
      </c>
      <c r="F26" s="79"/>
      <c r="G26" s="79"/>
      <c r="H26" s="79"/>
      <c r="I26" s="108"/>
      <c r="J26" s="52"/>
      <c r="K26" s="31"/>
      <c r="L26" s="52"/>
      <c r="M26" s="52"/>
      <c r="N26" s="52"/>
      <c r="O26" s="81"/>
      <c r="P26" s="81"/>
      <c r="Q26" s="52"/>
      <c r="R26" s="83"/>
      <c r="S26" s="58"/>
      <c r="T26" s="58"/>
      <c r="U26" s="58"/>
      <c r="V26" s="58"/>
      <c r="W26" s="58"/>
      <c r="X26" s="58"/>
      <c r="Y26" s="58"/>
      <c r="Z26" s="85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T26" s="93" t="str">
        <f t="shared" si="31"/>
        <v/>
      </c>
      <c r="AU26" s="76" t="str">
        <f t="shared" si="1"/>
        <v/>
      </c>
      <c r="AV26" s="76" t="str">
        <f t="shared" si="2"/>
        <v/>
      </c>
      <c r="AW26" s="94" t="str">
        <f t="shared" si="3"/>
        <v/>
      </c>
      <c r="AX26" s="101"/>
      <c r="AY26" s="93" t="str">
        <f t="shared" si="32"/>
        <v/>
      </c>
      <c r="AZ26" s="76" t="str">
        <f t="shared" si="4"/>
        <v/>
      </c>
      <c r="BA26" s="76" t="str">
        <f t="shared" si="5"/>
        <v/>
      </c>
      <c r="BB26" s="76" t="str">
        <f t="shared" si="6"/>
        <v/>
      </c>
      <c r="BC26" s="76" t="str">
        <f t="shared" si="7"/>
        <v/>
      </c>
      <c r="BD26" s="94" t="str">
        <f t="shared" si="8"/>
        <v/>
      </c>
      <c r="BF26" s="93" t="str">
        <f t="shared" si="9"/>
        <v/>
      </c>
      <c r="BG26" s="76" t="str">
        <f t="shared" si="10"/>
        <v/>
      </c>
      <c r="BH26" s="76" t="str">
        <f t="shared" si="11"/>
        <v/>
      </c>
      <c r="BI26" s="76" t="str">
        <f t="shared" si="12"/>
        <v/>
      </c>
      <c r="BJ26" s="76" t="str">
        <f t="shared" si="13"/>
        <v/>
      </c>
      <c r="BK26" s="94" t="str">
        <f t="shared" si="14"/>
        <v/>
      </c>
      <c r="BL26" s="77">
        <f t="shared" si="15"/>
        <v>0</v>
      </c>
      <c r="BM26" s="77">
        <f t="shared" si="16"/>
        <v>0</v>
      </c>
      <c r="BO26" s="93" t="str">
        <f t="shared" si="17"/>
        <v/>
      </c>
      <c r="BP26" s="76" t="str">
        <f t="shared" si="18"/>
        <v/>
      </c>
      <c r="BQ26" s="76" t="str">
        <f t="shared" si="19"/>
        <v/>
      </c>
      <c r="BR26" s="76" t="str">
        <f t="shared" si="20"/>
        <v/>
      </c>
      <c r="BS26" s="76" t="str">
        <f t="shared" si="21"/>
        <v/>
      </c>
      <c r="BT26" s="76" t="str">
        <f t="shared" si="22"/>
        <v/>
      </c>
      <c r="BU26" s="76" t="str">
        <f t="shared" si="23"/>
        <v/>
      </c>
      <c r="BV26" s="76" t="str">
        <f t="shared" si="24"/>
        <v/>
      </c>
      <c r="BW26" s="94" t="str">
        <f t="shared" si="25"/>
        <v/>
      </c>
      <c r="BX26" s="99" t="str">
        <f t="shared" si="26"/>
        <v/>
      </c>
      <c r="BZ26" s="93" t="str">
        <f t="shared" si="33"/>
        <v/>
      </c>
      <c r="CA26" s="94" t="str">
        <f t="shared" si="27"/>
        <v/>
      </c>
      <c r="CC26" s="118" t="str">
        <f t="shared" si="28"/>
        <v/>
      </c>
      <c r="CE26" s="118" t="str">
        <f t="shared" si="29"/>
        <v/>
      </c>
      <c r="CG26" s="118" t="str">
        <f t="shared" si="30"/>
        <v/>
      </c>
    </row>
    <row r="27" spans="1:85" x14ac:dyDescent="0.25">
      <c r="A27" s="50"/>
      <c r="B27" s="51"/>
      <c r="C27" s="51"/>
      <c r="D27" s="51"/>
      <c r="E27" s="87" t="str">
        <f t="shared" si="0"/>
        <v/>
      </c>
      <c r="F27" s="50"/>
      <c r="G27" s="50"/>
      <c r="H27" s="50"/>
      <c r="I27" s="109"/>
      <c r="J27" s="51"/>
      <c r="K27" s="32"/>
      <c r="L27" s="50"/>
      <c r="M27" s="51"/>
      <c r="N27" s="51"/>
      <c r="O27" s="50"/>
      <c r="P27" s="50"/>
      <c r="Q27" s="51"/>
      <c r="R27" s="83"/>
      <c r="S27" s="58"/>
      <c r="T27" s="58"/>
      <c r="U27" s="58"/>
      <c r="V27" s="58"/>
      <c r="W27" s="58"/>
      <c r="X27" s="58"/>
      <c r="Y27" s="58"/>
      <c r="Z27" s="85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T27" s="93" t="str">
        <f t="shared" si="31"/>
        <v/>
      </c>
      <c r="AU27" s="76" t="str">
        <f t="shared" si="1"/>
        <v/>
      </c>
      <c r="AV27" s="76" t="str">
        <f t="shared" si="2"/>
        <v/>
      </c>
      <c r="AW27" s="94" t="str">
        <f t="shared" si="3"/>
        <v/>
      </c>
      <c r="AX27" s="101"/>
      <c r="AY27" s="93" t="str">
        <f t="shared" si="32"/>
        <v/>
      </c>
      <c r="AZ27" s="76" t="str">
        <f t="shared" si="4"/>
        <v/>
      </c>
      <c r="BA27" s="76" t="str">
        <f t="shared" si="5"/>
        <v/>
      </c>
      <c r="BB27" s="76" t="str">
        <f t="shared" si="6"/>
        <v/>
      </c>
      <c r="BC27" s="76" t="str">
        <f t="shared" si="7"/>
        <v/>
      </c>
      <c r="BD27" s="94" t="str">
        <f t="shared" si="8"/>
        <v/>
      </c>
      <c r="BF27" s="93" t="str">
        <f t="shared" si="9"/>
        <v/>
      </c>
      <c r="BG27" s="76" t="str">
        <f t="shared" si="10"/>
        <v/>
      </c>
      <c r="BH27" s="76" t="str">
        <f t="shared" si="11"/>
        <v/>
      </c>
      <c r="BI27" s="76" t="str">
        <f t="shared" si="12"/>
        <v/>
      </c>
      <c r="BJ27" s="76" t="str">
        <f t="shared" si="13"/>
        <v/>
      </c>
      <c r="BK27" s="94" t="str">
        <f t="shared" si="14"/>
        <v/>
      </c>
      <c r="BL27" s="77">
        <f t="shared" si="15"/>
        <v>0</v>
      </c>
      <c r="BM27" s="77">
        <f t="shared" si="16"/>
        <v>0</v>
      </c>
      <c r="BO27" s="93" t="str">
        <f t="shared" si="17"/>
        <v/>
      </c>
      <c r="BP27" s="76" t="str">
        <f t="shared" si="18"/>
        <v/>
      </c>
      <c r="BQ27" s="76" t="str">
        <f t="shared" si="19"/>
        <v/>
      </c>
      <c r="BR27" s="76" t="str">
        <f t="shared" si="20"/>
        <v/>
      </c>
      <c r="BS27" s="76" t="str">
        <f t="shared" si="21"/>
        <v/>
      </c>
      <c r="BT27" s="76" t="str">
        <f t="shared" si="22"/>
        <v/>
      </c>
      <c r="BU27" s="76" t="str">
        <f t="shared" si="23"/>
        <v/>
      </c>
      <c r="BV27" s="76" t="str">
        <f t="shared" si="24"/>
        <v/>
      </c>
      <c r="BW27" s="94" t="str">
        <f t="shared" si="25"/>
        <v/>
      </c>
      <c r="BX27" s="99" t="str">
        <f t="shared" si="26"/>
        <v/>
      </c>
      <c r="BZ27" s="93" t="str">
        <f t="shared" si="33"/>
        <v/>
      </c>
      <c r="CA27" s="94" t="str">
        <f t="shared" si="27"/>
        <v/>
      </c>
      <c r="CC27" s="118" t="str">
        <f t="shared" si="28"/>
        <v/>
      </c>
      <c r="CE27" s="118" t="str">
        <f t="shared" si="29"/>
        <v/>
      </c>
      <c r="CG27" s="118" t="str">
        <f t="shared" si="30"/>
        <v/>
      </c>
    </row>
    <row r="28" spans="1:85" x14ac:dyDescent="0.25">
      <c r="A28" s="52"/>
      <c r="B28" s="52"/>
      <c r="C28" s="52"/>
      <c r="D28" s="52"/>
      <c r="E28" s="79" t="str">
        <f t="shared" si="0"/>
        <v/>
      </c>
      <c r="F28" s="79"/>
      <c r="G28" s="79"/>
      <c r="H28" s="79"/>
      <c r="I28" s="108"/>
      <c r="J28" s="52"/>
      <c r="K28" s="31"/>
      <c r="L28" s="52"/>
      <c r="M28" s="52"/>
      <c r="N28" s="52"/>
      <c r="O28" s="81"/>
      <c r="P28" s="81"/>
      <c r="Q28" s="52"/>
      <c r="R28" s="83"/>
      <c r="S28" s="58"/>
      <c r="T28" s="58"/>
      <c r="U28" s="58"/>
      <c r="V28" s="58"/>
      <c r="W28" s="58"/>
      <c r="X28" s="58"/>
      <c r="Y28" s="58"/>
      <c r="Z28" s="85"/>
      <c r="AA28" s="63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T28" s="93" t="str">
        <f t="shared" si="31"/>
        <v/>
      </c>
      <c r="AU28" s="76" t="str">
        <f t="shared" si="1"/>
        <v/>
      </c>
      <c r="AV28" s="76" t="str">
        <f t="shared" si="2"/>
        <v/>
      </c>
      <c r="AW28" s="94" t="str">
        <f t="shared" si="3"/>
        <v/>
      </c>
      <c r="AX28" s="101"/>
      <c r="AY28" s="93" t="str">
        <f t="shared" si="32"/>
        <v/>
      </c>
      <c r="AZ28" s="76" t="str">
        <f t="shared" si="4"/>
        <v/>
      </c>
      <c r="BA28" s="76" t="str">
        <f t="shared" si="5"/>
        <v/>
      </c>
      <c r="BB28" s="76" t="str">
        <f t="shared" si="6"/>
        <v/>
      </c>
      <c r="BC28" s="76" t="str">
        <f t="shared" si="7"/>
        <v/>
      </c>
      <c r="BD28" s="94" t="str">
        <f t="shared" si="8"/>
        <v/>
      </c>
      <c r="BF28" s="93" t="str">
        <f t="shared" si="9"/>
        <v/>
      </c>
      <c r="BG28" s="76" t="str">
        <f t="shared" si="10"/>
        <v/>
      </c>
      <c r="BH28" s="76" t="str">
        <f t="shared" si="11"/>
        <v/>
      </c>
      <c r="BI28" s="76" t="str">
        <f t="shared" si="12"/>
        <v/>
      </c>
      <c r="BJ28" s="76" t="str">
        <f t="shared" si="13"/>
        <v/>
      </c>
      <c r="BK28" s="94" t="str">
        <f t="shared" si="14"/>
        <v/>
      </c>
      <c r="BL28" s="77">
        <f t="shared" si="15"/>
        <v>0</v>
      </c>
      <c r="BM28" s="77">
        <f t="shared" si="16"/>
        <v>0</v>
      </c>
      <c r="BO28" s="93" t="str">
        <f t="shared" si="17"/>
        <v/>
      </c>
      <c r="BP28" s="76" t="str">
        <f t="shared" si="18"/>
        <v/>
      </c>
      <c r="BQ28" s="76" t="str">
        <f t="shared" si="19"/>
        <v/>
      </c>
      <c r="BR28" s="76" t="str">
        <f t="shared" si="20"/>
        <v/>
      </c>
      <c r="BS28" s="76" t="str">
        <f t="shared" si="21"/>
        <v/>
      </c>
      <c r="BT28" s="76" t="str">
        <f t="shared" si="22"/>
        <v/>
      </c>
      <c r="BU28" s="76" t="str">
        <f t="shared" si="23"/>
        <v/>
      </c>
      <c r="BV28" s="76" t="str">
        <f t="shared" si="24"/>
        <v/>
      </c>
      <c r="BW28" s="94" t="str">
        <f t="shared" si="25"/>
        <v/>
      </c>
      <c r="BX28" s="99" t="str">
        <f t="shared" si="26"/>
        <v/>
      </c>
      <c r="BZ28" s="93" t="str">
        <f t="shared" si="33"/>
        <v/>
      </c>
      <c r="CA28" s="94" t="str">
        <f t="shared" si="27"/>
        <v/>
      </c>
      <c r="CC28" s="118" t="str">
        <f t="shared" si="28"/>
        <v/>
      </c>
      <c r="CE28" s="118" t="str">
        <f t="shared" si="29"/>
        <v/>
      </c>
      <c r="CG28" s="118" t="str">
        <f t="shared" si="30"/>
        <v/>
      </c>
    </row>
    <row r="29" spans="1:85" x14ac:dyDescent="0.25">
      <c r="A29" s="50"/>
      <c r="B29" s="51"/>
      <c r="C29" s="51"/>
      <c r="D29" s="51"/>
      <c r="E29" s="87" t="str">
        <f t="shared" si="0"/>
        <v/>
      </c>
      <c r="F29" s="50"/>
      <c r="G29" s="50"/>
      <c r="H29" s="50"/>
      <c r="I29" s="109"/>
      <c r="J29" s="51"/>
      <c r="K29" s="32"/>
      <c r="L29" s="50"/>
      <c r="M29" s="51"/>
      <c r="N29" s="51"/>
      <c r="O29" s="50"/>
      <c r="P29" s="50"/>
      <c r="Q29" s="51"/>
      <c r="R29" s="83"/>
      <c r="S29" s="58"/>
      <c r="T29" s="58"/>
      <c r="U29" s="58"/>
      <c r="V29" s="58"/>
      <c r="W29" s="58"/>
      <c r="X29" s="58"/>
      <c r="Y29" s="58"/>
      <c r="Z29" s="85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T29" s="93" t="str">
        <f t="shared" si="31"/>
        <v/>
      </c>
      <c r="AU29" s="76" t="str">
        <f t="shared" si="1"/>
        <v/>
      </c>
      <c r="AV29" s="76" t="str">
        <f t="shared" si="2"/>
        <v/>
      </c>
      <c r="AW29" s="94" t="str">
        <f t="shared" si="3"/>
        <v/>
      </c>
      <c r="AX29" s="101"/>
      <c r="AY29" s="93" t="str">
        <f t="shared" si="32"/>
        <v/>
      </c>
      <c r="AZ29" s="76" t="str">
        <f t="shared" si="4"/>
        <v/>
      </c>
      <c r="BA29" s="76" t="str">
        <f t="shared" si="5"/>
        <v/>
      </c>
      <c r="BB29" s="76" t="str">
        <f t="shared" si="6"/>
        <v/>
      </c>
      <c r="BC29" s="76" t="str">
        <f t="shared" si="7"/>
        <v/>
      </c>
      <c r="BD29" s="94" t="str">
        <f t="shared" si="8"/>
        <v/>
      </c>
      <c r="BF29" s="93" t="str">
        <f t="shared" si="9"/>
        <v/>
      </c>
      <c r="BG29" s="76" t="str">
        <f t="shared" si="10"/>
        <v/>
      </c>
      <c r="BH29" s="76" t="str">
        <f t="shared" si="11"/>
        <v/>
      </c>
      <c r="BI29" s="76" t="str">
        <f t="shared" si="12"/>
        <v/>
      </c>
      <c r="BJ29" s="76" t="str">
        <f t="shared" si="13"/>
        <v/>
      </c>
      <c r="BK29" s="94" t="str">
        <f t="shared" si="14"/>
        <v/>
      </c>
      <c r="BL29" s="77">
        <f t="shared" si="15"/>
        <v>0</v>
      </c>
      <c r="BM29" s="77">
        <f t="shared" si="16"/>
        <v>0</v>
      </c>
      <c r="BO29" s="93" t="str">
        <f t="shared" si="17"/>
        <v/>
      </c>
      <c r="BP29" s="76" t="str">
        <f t="shared" si="18"/>
        <v/>
      </c>
      <c r="BQ29" s="76" t="str">
        <f t="shared" si="19"/>
        <v/>
      </c>
      <c r="BR29" s="76" t="str">
        <f t="shared" si="20"/>
        <v/>
      </c>
      <c r="BS29" s="76" t="str">
        <f t="shared" si="21"/>
        <v/>
      </c>
      <c r="BT29" s="76" t="str">
        <f t="shared" si="22"/>
        <v/>
      </c>
      <c r="BU29" s="76" t="str">
        <f t="shared" si="23"/>
        <v/>
      </c>
      <c r="BV29" s="76" t="str">
        <f t="shared" si="24"/>
        <v/>
      </c>
      <c r="BW29" s="94" t="str">
        <f t="shared" si="25"/>
        <v/>
      </c>
      <c r="BX29" s="99" t="str">
        <f t="shared" si="26"/>
        <v/>
      </c>
      <c r="BZ29" s="93" t="str">
        <f t="shared" si="33"/>
        <v/>
      </c>
      <c r="CA29" s="94" t="str">
        <f t="shared" si="27"/>
        <v/>
      </c>
      <c r="CC29" s="118" t="str">
        <f t="shared" si="28"/>
        <v/>
      </c>
      <c r="CE29" s="118" t="str">
        <f t="shared" si="29"/>
        <v/>
      </c>
      <c r="CG29" s="118" t="str">
        <f t="shared" si="30"/>
        <v/>
      </c>
    </row>
    <row r="30" spans="1:85" x14ac:dyDescent="0.25">
      <c r="A30" s="52"/>
      <c r="B30" s="52"/>
      <c r="C30" s="52"/>
      <c r="D30" s="52"/>
      <c r="E30" s="79" t="str">
        <f t="shared" si="0"/>
        <v/>
      </c>
      <c r="F30" s="79"/>
      <c r="G30" s="79"/>
      <c r="H30" s="79"/>
      <c r="I30" s="108"/>
      <c r="J30" s="52"/>
      <c r="K30" s="31"/>
      <c r="L30" s="52"/>
      <c r="M30" s="52"/>
      <c r="N30" s="52"/>
      <c r="O30" s="81"/>
      <c r="P30" s="81"/>
      <c r="Q30" s="52"/>
      <c r="R30" s="83"/>
      <c r="S30" s="58"/>
      <c r="T30" s="58"/>
      <c r="U30" s="58"/>
      <c r="V30" s="58"/>
      <c r="W30" s="58"/>
      <c r="X30" s="58"/>
      <c r="Y30" s="58"/>
      <c r="Z30" s="85"/>
      <c r="AA30" s="63" t="s">
        <v>107</v>
      </c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T30" s="93" t="str">
        <f t="shared" si="31"/>
        <v/>
      </c>
      <c r="AU30" s="76" t="str">
        <f t="shared" si="1"/>
        <v/>
      </c>
      <c r="AV30" s="76" t="str">
        <f t="shared" si="2"/>
        <v/>
      </c>
      <c r="AW30" s="94" t="str">
        <f t="shared" si="3"/>
        <v/>
      </c>
      <c r="AX30" s="101"/>
      <c r="AY30" s="93" t="str">
        <f t="shared" si="32"/>
        <v/>
      </c>
      <c r="AZ30" s="76" t="str">
        <f t="shared" si="4"/>
        <v/>
      </c>
      <c r="BA30" s="76" t="str">
        <f t="shared" si="5"/>
        <v/>
      </c>
      <c r="BB30" s="76" t="str">
        <f t="shared" si="6"/>
        <v/>
      </c>
      <c r="BC30" s="76" t="str">
        <f t="shared" si="7"/>
        <v/>
      </c>
      <c r="BD30" s="94" t="str">
        <f t="shared" si="8"/>
        <v/>
      </c>
      <c r="BF30" s="93" t="str">
        <f t="shared" si="9"/>
        <v/>
      </c>
      <c r="BG30" s="76" t="str">
        <f t="shared" si="10"/>
        <v/>
      </c>
      <c r="BH30" s="76" t="str">
        <f t="shared" si="11"/>
        <v/>
      </c>
      <c r="BI30" s="76" t="str">
        <f t="shared" si="12"/>
        <v/>
      </c>
      <c r="BJ30" s="76" t="str">
        <f t="shared" si="13"/>
        <v/>
      </c>
      <c r="BK30" s="94" t="str">
        <f t="shared" si="14"/>
        <v/>
      </c>
      <c r="BL30" s="77">
        <f t="shared" si="15"/>
        <v>0</v>
      </c>
      <c r="BM30" s="77">
        <f t="shared" si="16"/>
        <v>0</v>
      </c>
      <c r="BO30" s="93" t="str">
        <f t="shared" si="17"/>
        <v/>
      </c>
      <c r="BP30" s="76" t="str">
        <f t="shared" si="18"/>
        <v/>
      </c>
      <c r="BQ30" s="76" t="str">
        <f t="shared" si="19"/>
        <v/>
      </c>
      <c r="BR30" s="76" t="str">
        <f t="shared" si="20"/>
        <v/>
      </c>
      <c r="BS30" s="76" t="str">
        <f t="shared" si="21"/>
        <v/>
      </c>
      <c r="BT30" s="76" t="str">
        <f t="shared" si="22"/>
        <v/>
      </c>
      <c r="BU30" s="76" t="str">
        <f t="shared" si="23"/>
        <v/>
      </c>
      <c r="BV30" s="76" t="str">
        <f t="shared" si="24"/>
        <v/>
      </c>
      <c r="BW30" s="94" t="str">
        <f t="shared" si="25"/>
        <v/>
      </c>
      <c r="BX30" s="99" t="str">
        <f t="shared" si="26"/>
        <v/>
      </c>
      <c r="BZ30" s="93" t="str">
        <f t="shared" si="33"/>
        <v/>
      </c>
      <c r="CA30" s="94" t="str">
        <f t="shared" si="27"/>
        <v/>
      </c>
      <c r="CC30" s="118" t="str">
        <f t="shared" si="28"/>
        <v/>
      </c>
      <c r="CE30" s="118" t="str">
        <f t="shared" si="29"/>
        <v/>
      </c>
      <c r="CG30" s="118" t="str">
        <f t="shared" si="30"/>
        <v/>
      </c>
    </row>
    <row r="31" spans="1:85" x14ac:dyDescent="0.25">
      <c r="A31" s="50"/>
      <c r="B31" s="51"/>
      <c r="C31" s="51"/>
      <c r="D31" s="51"/>
      <c r="E31" s="87" t="str">
        <f t="shared" si="0"/>
        <v/>
      </c>
      <c r="F31" s="50"/>
      <c r="G31" s="50"/>
      <c r="H31" s="50"/>
      <c r="I31" s="109"/>
      <c r="J31" s="51"/>
      <c r="K31" s="32"/>
      <c r="L31" s="50"/>
      <c r="M31" s="51"/>
      <c r="N31" s="51"/>
      <c r="O31" s="50"/>
      <c r="P31" s="50"/>
      <c r="Q31" s="51"/>
      <c r="R31" s="83"/>
      <c r="S31" s="58"/>
      <c r="T31" s="58"/>
      <c r="U31" s="58"/>
      <c r="V31" s="58"/>
      <c r="W31" s="58"/>
      <c r="X31" s="58"/>
      <c r="Y31" s="58"/>
      <c r="Z31" s="85"/>
      <c r="AA31" s="62"/>
      <c r="AB31" s="61"/>
      <c r="AC31" s="61"/>
      <c r="AD31" s="61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T31" s="93" t="str">
        <f t="shared" si="31"/>
        <v/>
      </c>
      <c r="AU31" s="76" t="str">
        <f t="shared" si="1"/>
        <v/>
      </c>
      <c r="AV31" s="76" t="str">
        <f t="shared" si="2"/>
        <v/>
      </c>
      <c r="AW31" s="94" t="str">
        <f t="shared" si="3"/>
        <v/>
      </c>
      <c r="AX31" s="101"/>
      <c r="AY31" s="93" t="str">
        <f t="shared" si="32"/>
        <v/>
      </c>
      <c r="AZ31" s="76" t="str">
        <f t="shared" si="4"/>
        <v/>
      </c>
      <c r="BA31" s="76" t="str">
        <f t="shared" si="5"/>
        <v/>
      </c>
      <c r="BB31" s="76" t="str">
        <f t="shared" si="6"/>
        <v/>
      </c>
      <c r="BC31" s="76" t="str">
        <f t="shared" si="7"/>
        <v/>
      </c>
      <c r="BD31" s="94" t="str">
        <f t="shared" si="8"/>
        <v/>
      </c>
      <c r="BF31" s="93" t="str">
        <f t="shared" si="9"/>
        <v/>
      </c>
      <c r="BG31" s="76" t="str">
        <f t="shared" si="10"/>
        <v/>
      </c>
      <c r="BH31" s="76" t="str">
        <f t="shared" si="11"/>
        <v/>
      </c>
      <c r="BI31" s="76" t="str">
        <f t="shared" si="12"/>
        <v/>
      </c>
      <c r="BJ31" s="76" t="str">
        <f t="shared" si="13"/>
        <v/>
      </c>
      <c r="BK31" s="94" t="str">
        <f t="shared" si="14"/>
        <v/>
      </c>
      <c r="BL31" s="77">
        <f t="shared" si="15"/>
        <v>0</v>
      </c>
      <c r="BM31" s="77">
        <f t="shared" si="16"/>
        <v>0</v>
      </c>
      <c r="BO31" s="93" t="str">
        <f t="shared" si="17"/>
        <v/>
      </c>
      <c r="BP31" s="76" t="str">
        <f t="shared" si="18"/>
        <v/>
      </c>
      <c r="BQ31" s="76" t="str">
        <f t="shared" si="19"/>
        <v/>
      </c>
      <c r="BR31" s="76" t="str">
        <f t="shared" si="20"/>
        <v/>
      </c>
      <c r="BS31" s="76" t="str">
        <f t="shared" si="21"/>
        <v/>
      </c>
      <c r="BT31" s="76" t="str">
        <f t="shared" si="22"/>
        <v/>
      </c>
      <c r="BU31" s="76" t="str">
        <f t="shared" si="23"/>
        <v/>
      </c>
      <c r="BV31" s="76" t="str">
        <f t="shared" si="24"/>
        <v/>
      </c>
      <c r="BW31" s="94" t="str">
        <f t="shared" si="25"/>
        <v/>
      </c>
      <c r="BX31" s="99" t="str">
        <f t="shared" si="26"/>
        <v/>
      </c>
      <c r="BZ31" s="93" t="str">
        <f t="shared" si="33"/>
        <v/>
      </c>
      <c r="CA31" s="94" t="str">
        <f t="shared" si="27"/>
        <v/>
      </c>
      <c r="CC31" s="118" t="str">
        <f t="shared" si="28"/>
        <v/>
      </c>
      <c r="CE31" s="118" t="str">
        <f t="shared" si="29"/>
        <v/>
      </c>
      <c r="CG31" s="118" t="str">
        <f t="shared" si="30"/>
        <v/>
      </c>
    </row>
    <row r="32" spans="1:85" x14ac:dyDescent="0.25">
      <c r="A32" s="52"/>
      <c r="B32" s="52"/>
      <c r="C32" s="52"/>
      <c r="D32" s="52"/>
      <c r="E32" s="79" t="str">
        <f t="shared" si="0"/>
        <v/>
      </c>
      <c r="F32" s="79"/>
      <c r="G32" s="79"/>
      <c r="H32" s="79"/>
      <c r="I32" s="108"/>
      <c r="J32" s="52"/>
      <c r="K32" s="31"/>
      <c r="L32" s="52"/>
      <c r="M32" s="52"/>
      <c r="N32" s="52"/>
      <c r="O32" s="81"/>
      <c r="P32" s="81"/>
      <c r="Q32" s="52"/>
      <c r="R32" s="83"/>
      <c r="S32" s="58"/>
      <c r="T32" s="58"/>
      <c r="U32" s="58"/>
      <c r="V32" s="58"/>
      <c r="W32" s="58"/>
      <c r="X32" s="58"/>
      <c r="Y32" s="58"/>
      <c r="Z32" s="85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T32" s="93" t="str">
        <f t="shared" si="31"/>
        <v/>
      </c>
      <c r="AU32" s="76" t="str">
        <f t="shared" si="1"/>
        <v/>
      </c>
      <c r="AV32" s="76" t="str">
        <f t="shared" si="2"/>
        <v/>
      </c>
      <c r="AW32" s="94" t="str">
        <f t="shared" si="3"/>
        <v/>
      </c>
      <c r="AX32" s="101"/>
      <c r="AY32" s="93" t="str">
        <f t="shared" si="32"/>
        <v/>
      </c>
      <c r="AZ32" s="76" t="str">
        <f t="shared" si="4"/>
        <v/>
      </c>
      <c r="BA32" s="76" t="str">
        <f t="shared" si="5"/>
        <v/>
      </c>
      <c r="BB32" s="76" t="str">
        <f t="shared" si="6"/>
        <v/>
      </c>
      <c r="BC32" s="76" t="str">
        <f t="shared" si="7"/>
        <v/>
      </c>
      <c r="BD32" s="94" t="str">
        <f t="shared" si="8"/>
        <v/>
      </c>
      <c r="BF32" s="93" t="str">
        <f t="shared" si="9"/>
        <v/>
      </c>
      <c r="BG32" s="76" t="str">
        <f t="shared" si="10"/>
        <v/>
      </c>
      <c r="BH32" s="76" t="str">
        <f t="shared" si="11"/>
        <v/>
      </c>
      <c r="BI32" s="76" t="str">
        <f t="shared" si="12"/>
        <v/>
      </c>
      <c r="BJ32" s="76" t="str">
        <f t="shared" si="13"/>
        <v/>
      </c>
      <c r="BK32" s="94" t="str">
        <f t="shared" si="14"/>
        <v/>
      </c>
      <c r="BL32" s="77">
        <f t="shared" si="15"/>
        <v>0</v>
      </c>
      <c r="BM32" s="77">
        <f t="shared" si="16"/>
        <v>0</v>
      </c>
      <c r="BO32" s="93" t="str">
        <f t="shared" si="17"/>
        <v/>
      </c>
      <c r="BP32" s="76" t="str">
        <f t="shared" si="18"/>
        <v/>
      </c>
      <c r="BQ32" s="76" t="str">
        <f t="shared" si="19"/>
        <v/>
      </c>
      <c r="BR32" s="76" t="str">
        <f t="shared" si="20"/>
        <v/>
      </c>
      <c r="BS32" s="76" t="str">
        <f t="shared" si="21"/>
        <v/>
      </c>
      <c r="BT32" s="76" t="str">
        <f t="shared" si="22"/>
        <v/>
      </c>
      <c r="BU32" s="76" t="str">
        <f t="shared" si="23"/>
        <v/>
      </c>
      <c r="BV32" s="76" t="str">
        <f t="shared" si="24"/>
        <v/>
      </c>
      <c r="BW32" s="94" t="str">
        <f t="shared" si="25"/>
        <v/>
      </c>
      <c r="BX32" s="99" t="str">
        <f t="shared" si="26"/>
        <v/>
      </c>
      <c r="BZ32" s="93" t="str">
        <f t="shared" si="33"/>
        <v/>
      </c>
      <c r="CA32" s="94" t="str">
        <f t="shared" si="27"/>
        <v/>
      </c>
      <c r="CC32" s="118" t="str">
        <f t="shared" si="28"/>
        <v/>
      </c>
      <c r="CE32" s="118" t="str">
        <f t="shared" si="29"/>
        <v/>
      </c>
      <c r="CG32" s="118" t="str">
        <f t="shared" si="30"/>
        <v/>
      </c>
    </row>
    <row r="33" spans="1:85" x14ac:dyDescent="0.25">
      <c r="A33" s="50"/>
      <c r="B33" s="51"/>
      <c r="C33" s="51"/>
      <c r="D33" s="51"/>
      <c r="E33" s="87" t="str">
        <f t="shared" si="0"/>
        <v/>
      </c>
      <c r="F33" s="50"/>
      <c r="G33" s="50"/>
      <c r="H33" s="50"/>
      <c r="I33" s="109"/>
      <c r="J33" s="51"/>
      <c r="K33" s="32"/>
      <c r="L33" s="50"/>
      <c r="M33" s="51"/>
      <c r="N33" s="51"/>
      <c r="O33" s="50"/>
      <c r="P33" s="50"/>
      <c r="Q33" s="51"/>
      <c r="R33" s="83"/>
      <c r="S33" s="58"/>
      <c r="T33" s="58"/>
      <c r="U33" s="58"/>
      <c r="V33" s="58"/>
      <c r="W33" s="58"/>
      <c r="X33" s="58"/>
      <c r="Y33" s="58"/>
      <c r="Z33" s="85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T33" s="93" t="str">
        <f t="shared" si="31"/>
        <v/>
      </c>
      <c r="AU33" s="76" t="str">
        <f t="shared" si="1"/>
        <v/>
      </c>
      <c r="AV33" s="76" t="str">
        <f t="shared" si="2"/>
        <v/>
      </c>
      <c r="AW33" s="94" t="str">
        <f t="shared" si="3"/>
        <v/>
      </c>
      <c r="AX33" s="101"/>
      <c r="AY33" s="93" t="str">
        <f t="shared" si="32"/>
        <v/>
      </c>
      <c r="AZ33" s="76" t="str">
        <f t="shared" si="4"/>
        <v/>
      </c>
      <c r="BA33" s="76" t="str">
        <f t="shared" si="5"/>
        <v/>
      </c>
      <c r="BB33" s="76" t="str">
        <f t="shared" si="6"/>
        <v/>
      </c>
      <c r="BC33" s="76" t="str">
        <f t="shared" si="7"/>
        <v/>
      </c>
      <c r="BD33" s="94" t="str">
        <f t="shared" si="8"/>
        <v/>
      </c>
      <c r="BF33" s="93" t="str">
        <f t="shared" si="9"/>
        <v/>
      </c>
      <c r="BG33" s="76" t="str">
        <f t="shared" si="10"/>
        <v/>
      </c>
      <c r="BH33" s="76" t="str">
        <f t="shared" si="11"/>
        <v/>
      </c>
      <c r="BI33" s="76" t="str">
        <f t="shared" si="12"/>
        <v/>
      </c>
      <c r="BJ33" s="76" t="str">
        <f t="shared" si="13"/>
        <v/>
      </c>
      <c r="BK33" s="94" t="str">
        <f t="shared" si="14"/>
        <v/>
      </c>
      <c r="BL33" s="77">
        <f t="shared" si="15"/>
        <v>0</v>
      </c>
      <c r="BM33" s="77">
        <f t="shared" si="16"/>
        <v>0</v>
      </c>
      <c r="BO33" s="93" t="str">
        <f t="shared" si="17"/>
        <v/>
      </c>
      <c r="BP33" s="76" t="str">
        <f t="shared" si="18"/>
        <v/>
      </c>
      <c r="BQ33" s="76" t="str">
        <f t="shared" si="19"/>
        <v/>
      </c>
      <c r="BR33" s="76" t="str">
        <f t="shared" si="20"/>
        <v/>
      </c>
      <c r="BS33" s="76" t="str">
        <f t="shared" si="21"/>
        <v/>
      </c>
      <c r="BT33" s="76" t="str">
        <f t="shared" si="22"/>
        <v/>
      </c>
      <c r="BU33" s="76" t="str">
        <f t="shared" si="23"/>
        <v/>
      </c>
      <c r="BV33" s="76" t="str">
        <f t="shared" si="24"/>
        <v/>
      </c>
      <c r="BW33" s="94" t="str">
        <f t="shared" si="25"/>
        <v/>
      </c>
      <c r="BX33" s="99" t="str">
        <f t="shared" si="26"/>
        <v/>
      </c>
      <c r="BZ33" s="93" t="str">
        <f t="shared" si="33"/>
        <v/>
      </c>
      <c r="CA33" s="94" t="str">
        <f t="shared" si="27"/>
        <v/>
      </c>
      <c r="CC33" s="118" t="str">
        <f t="shared" si="28"/>
        <v/>
      </c>
      <c r="CE33" s="118" t="str">
        <f t="shared" si="29"/>
        <v/>
      </c>
      <c r="CG33" s="118" t="str">
        <f t="shared" si="30"/>
        <v/>
      </c>
    </row>
    <row r="34" spans="1:85" x14ac:dyDescent="0.25">
      <c r="A34" s="52"/>
      <c r="B34" s="52"/>
      <c r="C34" s="52"/>
      <c r="D34" s="52"/>
      <c r="E34" s="79" t="str">
        <f t="shared" si="0"/>
        <v/>
      </c>
      <c r="F34" s="79"/>
      <c r="G34" s="79"/>
      <c r="H34" s="79"/>
      <c r="I34" s="108"/>
      <c r="J34" s="52"/>
      <c r="K34" s="31"/>
      <c r="L34" s="52"/>
      <c r="M34" s="52"/>
      <c r="N34" s="52"/>
      <c r="O34" s="81"/>
      <c r="P34" s="81"/>
      <c r="Q34" s="52"/>
      <c r="R34" s="83"/>
      <c r="S34" s="58"/>
      <c r="T34" s="58"/>
      <c r="U34" s="58"/>
      <c r="V34" s="58"/>
      <c r="W34" s="58"/>
      <c r="X34" s="58"/>
      <c r="Y34" s="58"/>
      <c r="Z34" s="85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T34" s="93" t="str">
        <f t="shared" si="31"/>
        <v/>
      </c>
      <c r="AU34" s="76" t="str">
        <f t="shared" si="1"/>
        <v/>
      </c>
      <c r="AV34" s="76" t="str">
        <f t="shared" si="2"/>
        <v/>
      </c>
      <c r="AW34" s="94" t="str">
        <f t="shared" si="3"/>
        <v/>
      </c>
      <c r="AX34" s="101"/>
      <c r="AY34" s="93" t="str">
        <f t="shared" si="32"/>
        <v/>
      </c>
      <c r="AZ34" s="76" t="str">
        <f t="shared" si="4"/>
        <v/>
      </c>
      <c r="BA34" s="76" t="str">
        <f t="shared" si="5"/>
        <v/>
      </c>
      <c r="BB34" s="76" t="str">
        <f t="shared" si="6"/>
        <v/>
      </c>
      <c r="BC34" s="76" t="str">
        <f t="shared" si="7"/>
        <v/>
      </c>
      <c r="BD34" s="94" t="str">
        <f t="shared" si="8"/>
        <v/>
      </c>
      <c r="BF34" s="93" t="str">
        <f t="shared" si="9"/>
        <v/>
      </c>
      <c r="BG34" s="76" t="str">
        <f t="shared" si="10"/>
        <v/>
      </c>
      <c r="BH34" s="76" t="str">
        <f t="shared" si="11"/>
        <v/>
      </c>
      <c r="BI34" s="76" t="str">
        <f t="shared" si="12"/>
        <v/>
      </c>
      <c r="BJ34" s="76" t="str">
        <f t="shared" si="13"/>
        <v/>
      </c>
      <c r="BK34" s="94" t="str">
        <f t="shared" si="14"/>
        <v/>
      </c>
      <c r="BL34" s="77">
        <f t="shared" si="15"/>
        <v>0</v>
      </c>
      <c r="BM34" s="77">
        <f t="shared" si="16"/>
        <v>0</v>
      </c>
      <c r="BO34" s="93" t="str">
        <f t="shared" si="17"/>
        <v/>
      </c>
      <c r="BP34" s="76" t="str">
        <f t="shared" si="18"/>
        <v/>
      </c>
      <c r="BQ34" s="76" t="str">
        <f t="shared" si="19"/>
        <v/>
      </c>
      <c r="BR34" s="76" t="str">
        <f t="shared" si="20"/>
        <v/>
      </c>
      <c r="BS34" s="76" t="str">
        <f t="shared" si="21"/>
        <v/>
      </c>
      <c r="BT34" s="76" t="str">
        <f t="shared" si="22"/>
        <v/>
      </c>
      <c r="BU34" s="76" t="str">
        <f t="shared" si="23"/>
        <v/>
      </c>
      <c r="BV34" s="76" t="str">
        <f t="shared" si="24"/>
        <v/>
      </c>
      <c r="BW34" s="94" t="str">
        <f t="shared" si="25"/>
        <v/>
      </c>
      <c r="BX34" s="99" t="str">
        <f t="shared" si="26"/>
        <v/>
      </c>
      <c r="BZ34" s="93" t="str">
        <f t="shared" si="33"/>
        <v/>
      </c>
      <c r="CA34" s="94" t="str">
        <f t="shared" si="27"/>
        <v/>
      </c>
      <c r="CC34" s="118" t="str">
        <f t="shared" si="28"/>
        <v/>
      </c>
      <c r="CE34" s="118" t="str">
        <f t="shared" si="29"/>
        <v/>
      </c>
      <c r="CG34" s="118" t="str">
        <f t="shared" si="30"/>
        <v/>
      </c>
    </row>
    <row r="35" spans="1:85" x14ac:dyDescent="0.25">
      <c r="A35" s="50"/>
      <c r="B35" s="51"/>
      <c r="C35" s="51"/>
      <c r="D35" s="51"/>
      <c r="E35" s="87" t="str">
        <f t="shared" si="0"/>
        <v/>
      </c>
      <c r="F35" s="50"/>
      <c r="G35" s="50"/>
      <c r="H35" s="50"/>
      <c r="I35" s="109"/>
      <c r="J35" s="51"/>
      <c r="K35" s="32"/>
      <c r="L35" s="50"/>
      <c r="M35" s="51"/>
      <c r="N35" s="51"/>
      <c r="O35" s="50"/>
      <c r="P35" s="50"/>
      <c r="Q35" s="51"/>
      <c r="R35" s="83"/>
      <c r="S35" s="58"/>
      <c r="T35" s="58"/>
      <c r="U35" s="58"/>
      <c r="V35" s="58"/>
      <c r="W35" s="58"/>
      <c r="X35" s="58"/>
      <c r="Y35" s="58"/>
      <c r="Z35" s="85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T35" s="95" t="str">
        <f t="shared" si="31"/>
        <v/>
      </c>
      <c r="AU35" s="96" t="str">
        <f t="shared" si="1"/>
        <v/>
      </c>
      <c r="AV35" s="96" t="str">
        <f t="shared" si="2"/>
        <v/>
      </c>
      <c r="AW35" s="97" t="str">
        <f t="shared" si="3"/>
        <v/>
      </c>
      <c r="AX35" s="102"/>
      <c r="AY35" s="95" t="str">
        <f t="shared" si="32"/>
        <v/>
      </c>
      <c r="AZ35" s="96" t="str">
        <f t="shared" si="4"/>
        <v/>
      </c>
      <c r="BA35" s="96" t="str">
        <f t="shared" si="5"/>
        <v/>
      </c>
      <c r="BB35" s="96" t="str">
        <f t="shared" si="6"/>
        <v/>
      </c>
      <c r="BC35" s="96" t="str">
        <f t="shared" si="7"/>
        <v/>
      </c>
      <c r="BD35" s="97" t="str">
        <f t="shared" si="8"/>
        <v/>
      </c>
      <c r="BF35" s="95" t="str">
        <f t="shared" si="9"/>
        <v/>
      </c>
      <c r="BG35" s="96" t="str">
        <f t="shared" si="10"/>
        <v/>
      </c>
      <c r="BH35" s="96" t="str">
        <f t="shared" si="11"/>
        <v/>
      </c>
      <c r="BI35" s="96" t="str">
        <f t="shared" si="12"/>
        <v/>
      </c>
      <c r="BJ35" s="96" t="str">
        <f t="shared" si="13"/>
        <v/>
      </c>
      <c r="BK35" s="97" t="str">
        <f t="shared" si="14"/>
        <v/>
      </c>
      <c r="BL35" s="77">
        <f t="shared" si="15"/>
        <v>0</v>
      </c>
      <c r="BM35" s="77">
        <f t="shared" si="16"/>
        <v>0</v>
      </c>
      <c r="BO35" s="95" t="str">
        <f t="shared" si="17"/>
        <v/>
      </c>
      <c r="BP35" s="96" t="str">
        <f t="shared" si="18"/>
        <v/>
      </c>
      <c r="BQ35" s="96" t="str">
        <f t="shared" si="19"/>
        <v/>
      </c>
      <c r="BR35" s="96" t="str">
        <f t="shared" si="20"/>
        <v/>
      </c>
      <c r="BS35" s="96" t="str">
        <f t="shared" si="21"/>
        <v/>
      </c>
      <c r="BT35" s="96" t="str">
        <f t="shared" si="22"/>
        <v/>
      </c>
      <c r="BU35" s="96" t="str">
        <f t="shared" si="23"/>
        <v/>
      </c>
      <c r="BV35" s="96" t="str">
        <f t="shared" si="24"/>
        <v/>
      </c>
      <c r="BW35" s="97" t="str">
        <f t="shared" si="25"/>
        <v/>
      </c>
      <c r="BX35" s="99" t="str">
        <f t="shared" si="26"/>
        <v/>
      </c>
      <c r="BZ35" s="95" t="str">
        <f t="shared" si="33"/>
        <v/>
      </c>
      <c r="CA35" s="97" t="str">
        <f t="shared" si="27"/>
        <v/>
      </c>
      <c r="CC35" s="119" t="str">
        <f t="shared" si="28"/>
        <v/>
      </c>
      <c r="CE35" s="119" t="str">
        <f t="shared" si="29"/>
        <v/>
      </c>
      <c r="CG35" s="119" t="str">
        <f t="shared" si="30"/>
        <v/>
      </c>
    </row>
    <row r="36" spans="1:85" ht="15" customHeight="1" x14ac:dyDescent="0.25">
      <c r="A36" s="144" t="str">
        <f>IF(BL36&gt;0,AX10,"")</f>
        <v/>
      </c>
      <c r="B36" s="144"/>
      <c r="C36" s="144"/>
      <c r="D36" s="144"/>
      <c r="E36" s="144"/>
      <c r="F36" s="144"/>
      <c r="G36" s="144"/>
      <c r="H36" s="144"/>
      <c r="I36" s="48"/>
      <c r="J36" s="48"/>
      <c r="K36" s="31"/>
      <c r="L36" s="47"/>
      <c r="M36" s="47"/>
      <c r="N36" s="49"/>
      <c r="O36" s="31"/>
      <c r="P36" s="31"/>
      <c r="Q36" s="48"/>
      <c r="R36" s="83"/>
      <c r="S36" s="58"/>
      <c r="T36" s="58"/>
      <c r="U36" s="58"/>
      <c r="V36" s="58"/>
      <c r="W36" s="58"/>
      <c r="X36" s="58"/>
      <c r="Y36" s="58"/>
      <c r="Z36" s="85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T36" s="77">
        <f>COUNTIF(AT18:AT35,1)</f>
        <v>0</v>
      </c>
      <c r="AU36" s="77">
        <f>COUNTIF(AU18:AU35,2)</f>
        <v>0</v>
      </c>
      <c r="AV36" s="77">
        <f>COUNTIF(AV18:AV35,3)</f>
        <v>0</v>
      </c>
      <c r="AW36" s="77">
        <f>COUNTIF(AW18:AW35,4)</f>
        <v>0</v>
      </c>
      <c r="AX36" s="98">
        <f>SUM(AT36:AW36)</f>
        <v>0</v>
      </c>
      <c r="AY36"/>
      <c r="BF36" s="76">
        <f t="shared" ref="BF36:BK36" si="34">COUNTIF(BF18:BF35,1)</f>
        <v>0</v>
      </c>
      <c r="BG36" s="76">
        <f t="shared" si="34"/>
        <v>0</v>
      </c>
      <c r="BH36" s="76">
        <f t="shared" si="34"/>
        <v>0</v>
      </c>
      <c r="BI36" s="76">
        <f t="shared" si="34"/>
        <v>0</v>
      </c>
      <c r="BJ36" s="76">
        <f t="shared" si="34"/>
        <v>0</v>
      </c>
      <c r="BK36" s="76">
        <f t="shared" si="34"/>
        <v>0</v>
      </c>
      <c r="BL36" s="98">
        <f>SUM(BF36:BK36)</f>
        <v>0</v>
      </c>
    </row>
    <row r="37" spans="1:85" x14ac:dyDescent="0.25">
      <c r="A37" s="144"/>
      <c r="B37" s="144"/>
      <c r="C37" s="144"/>
      <c r="D37" s="144"/>
      <c r="E37" s="144"/>
      <c r="F37" s="144"/>
      <c r="G37" s="144"/>
      <c r="H37" s="144"/>
      <c r="I37" s="110" t="s">
        <v>96</v>
      </c>
      <c r="J37" s="73">
        <f>SUM(J18:J36)</f>
        <v>0</v>
      </c>
      <c r="K37" s="35"/>
      <c r="L37" s="58"/>
      <c r="M37" s="58"/>
      <c r="N37" s="34"/>
      <c r="O37" s="41"/>
      <c r="P37" s="34" t="s">
        <v>95</v>
      </c>
      <c r="Q37" s="73">
        <f>SUM(Q18:Q36)</f>
        <v>0</v>
      </c>
      <c r="R37" s="83"/>
      <c r="S37" s="58"/>
      <c r="T37" s="58"/>
      <c r="U37" s="58"/>
      <c r="V37" s="58"/>
      <c r="W37" s="58"/>
      <c r="X37" s="58"/>
      <c r="Y37" s="58"/>
      <c r="Z37" s="85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U37"/>
      <c r="AV37"/>
      <c r="AW37"/>
      <c r="AX37"/>
      <c r="AY37"/>
      <c r="BJ37" s="98">
        <f>SUM(BF36:BJ36)</f>
        <v>0</v>
      </c>
    </row>
    <row r="38" spans="1:85" x14ac:dyDescent="0.2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83"/>
      <c r="S38" s="58"/>
      <c r="T38" s="58"/>
      <c r="U38" s="58"/>
      <c r="V38" s="58"/>
      <c r="W38" s="58"/>
      <c r="X38" s="58"/>
      <c r="Y38" s="58"/>
      <c r="Z38" s="85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X38"/>
      <c r="AY38"/>
    </row>
    <row r="39" spans="1:85" x14ac:dyDescent="0.25">
      <c r="A39" s="28" t="s">
        <v>94</v>
      </c>
      <c r="B39" s="28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83"/>
      <c r="S39" s="58"/>
      <c r="T39" s="58"/>
      <c r="U39" s="58"/>
      <c r="V39" s="58"/>
      <c r="W39" s="58"/>
      <c r="X39" s="58"/>
      <c r="Y39" s="58"/>
      <c r="Z39" s="85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X39"/>
      <c r="AY39"/>
    </row>
    <row r="40" spans="1:85" x14ac:dyDescent="0.25">
      <c r="A40" s="131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2"/>
      <c r="R40" s="83"/>
      <c r="S40" s="58"/>
      <c r="T40" s="58"/>
      <c r="U40" s="58"/>
      <c r="V40" s="58"/>
      <c r="W40" s="58"/>
      <c r="X40" s="58"/>
      <c r="Y40" s="58"/>
      <c r="Z40" s="85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</row>
    <row r="41" spans="1:85" x14ac:dyDescent="0.25">
      <c r="A41" s="127"/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8"/>
      <c r="R41" s="83"/>
      <c r="S41" s="58"/>
      <c r="T41" s="58"/>
      <c r="U41" s="58"/>
      <c r="V41" s="58"/>
      <c r="W41" s="58"/>
      <c r="X41" s="58"/>
      <c r="Y41" s="58"/>
      <c r="Z41" s="85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</row>
    <row r="42" spans="1:85" x14ac:dyDescent="0.25">
      <c r="A42" s="127"/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8"/>
      <c r="R42" s="83"/>
      <c r="S42" s="58"/>
      <c r="T42" s="58"/>
      <c r="U42" s="58"/>
      <c r="V42" s="58"/>
      <c r="W42" s="58"/>
      <c r="X42" s="58"/>
      <c r="Y42" s="58"/>
      <c r="Z42" s="85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</row>
    <row r="43" spans="1:85" x14ac:dyDescent="0.25">
      <c r="A43" s="127"/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8"/>
      <c r="R43" s="83"/>
      <c r="S43" s="58"/>
      <c r="T43" s="58"/>
      <c r="U43" s="58"/>
      <c r="V43" s="58"/>
      <c r="W43" s="58"/>
      <c r="X43" s="58"/>
      <c r="Y43" s="58"/>
      <c r="Z43" s="85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</row>
    <row r="44" spans="1:85" x14ac:dyDescent="0.25">
      <c r="A44" s="129"/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30"/>
      <c r="R44" s="83"/>
      <c r="S44" s="58"/>
      <c r="T44" s="58"/>
      <c r="U44" s="58"/>
      <c r="V44" s="58"/>
      <c r="W44" s="58"/>
      <c r="X44" s="58"/>
      <c r="Y44" s="58"/>
      <c r="Z44" s="85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</row>
    <row r="45" spans="1:85" x14ac:dyDescent="0.25">
      <c r="A45" s="125"/>
      <c r="B45" s="125"/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6"/>
      <c r="R45" s="83"/>
      <c r="S45" s="58"/>
      <c r="T45" s="58"/>
      <c r="U45" s="58"/>
      <c r="V45" s="58"/>
      <c r="W45" s="58"/>
      <c r="X45" s="58"/>
      <c r="Y45" s="58"/>
      <c r="Z45" s="85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</row>
    <row r="46" spans="1:85" ht="15.75" x14ac:dyDescent="0.25">
      <c r="A46" s="36"/>
      <c r="B46" s="36"/>
      <c r="C46" s="37"/>
      <c r="D46" s="37"/>
      <c r="E46" s="36"/>
      <c r="F46" s="36"/>
      <c r="G46" s="113" t="s">
        <v>106</v>
      </c>
      <c r="I46" s="58"/>
      <c r="J46" s="36"/>
      <c r="K46" s="36"/>
      <c r="L46" s="37"/>
      <c r="M46" s="37"/>
      <c r="N46" s="37"/>
      <c r="O46" s="55"/>
      <c r="P46" s="58"/>
      <c r="Q46" s="72" t="s">
        <v>72</v>
      </c>
      <c r="R46" s="83"/>
      <c r="S46" s="58"/>
      <c r="T46" s="58"/>
      <c r="U46" s="58"/>
      <c r="V46" s="58"/>
      <c r="W46" s="58"/>
      <c r="X46" s="58"/>
      <c r="Y46" s="58"/>
      <c r="Z46" s="85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</row>
    <row r="47" spans="1:85" ht="15.75" x14ac:dyDescent="0.25">
      <c r="A47" s="36"/>
      <c r="B47" s="36"/>
      <c r="C47" s="37"/>
      <c r="D47" s="37"/>
      <c r="E47" s="36"/>
      <c r="F47" s="36"/>
      <c r="G47" s="58"/>
      <c r="H47" s="58"/>
      <c r="J47" s="36"/>
      <c r="K47" s="36"/>
      <c r="L47" s="36"/>
      <c r="M47" s="36"/>
      <c r="N47" s="36"/>
      <c r="O47" s="55"/>
      <c r="P47" s="56"/>
      <c r="Q47" s="33"/>
      <c r="R47" s="83"/>
      <c r="S47" s="58"/>
      <c r="T47" s="58"/>
      <c r="U47" s="58"/>
      <c r="V47" s="58"/>
      <c r="W47" s="58"/>
      <c r="X47" s="58"/>
      <c r="Y47" s="58"/>
      <c r="Z47" s="85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</row>
    <row r="48" spans="1:85" ht="15.75" x14ac:dyDescent="0.25">
      <c r="A48" s="36"/>
      <c r="B48" s="36"/>
      <c r="C48" s="37"/>
      <c r="D48" s="37"/>
      <c r="E48" s="36"/>
      <c r="F48" s="36"/>
      <c r="G48" s="74" t="s">
        <v>99</v>
      </c>
      <c r="H48" s="58"/>
      <c r="I48" s="36"/>
      <c r="J48" s="36"/>
      <c r="K48" s="36"/>
      <c r="L48" s="36"/>
      <c r="M48" s="36"/>
      <c r="N48" s="36"/>
      <c r="O48" s="55"/>
      <c r="P48" s="41"/>
      <c r="Q48" s="57"/>
      <c r="R48" s="83"/>
      <c r="S48" s="58"/>
      <c r="T48" s="58"/>
      <c r="U48" s="58"/>
      <c r="V48" s="58"/>
      <c r="W48" s="58"/>
      <c r="X48" s="58"/>
      <c r="Y48" s="58"/>
      <c r="Z48" s="85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</row>
    <row r="49" spans="1:42" ht="15.75" x14ac:dyDescent="0.25">
      <c r="A49" s="36"/>
      <c r="B49" s="36"/>
      <c r="C49" s="37"/>
      <c r="D49" s="37"/>
      <c r="E49" s="36"/>
      <c r="F49" s="36"/>
      <c r="G49" s="112" t="s">
        <v>100</v>
      </c>
      <c r="H49" s="58"/>
      <c r="I49" s="36"/>
      <c r="J49" s="36"/>
      <c r="K49" s="36"/>
      <c r="L49" s="36"/>
      <c r="M49" s="36"/>
      <c r="N49" s="36"/>
      <c r="O49" s="55"/>
      <c r="P49" s="56"/>
      <c r="Q49" s="37"/>
      <c r="R49" s="83"/>
      <c r="S49" s="58"/>
      <c r="T49" s="58"/>
      <c r="U49" s="58"/>
      <c r="V49" s="58"/>
      <c r="W49" s="58"/>
      <c r="X49" s="58"/>
      <c r="Y49" s="58"/>
      <c r="Z49" s="85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</row>
    <row r="50" spans="1:42" x14ac:dyDescent="0.25">
      <c r="A50" s="58"/>
      <c r="B50" s="58"/>
      <c r="C50" s="58"/>
      <c r="D50" s="58"/>
      <c r="E50" s="58"/>
      <c r="F50" s="58"/>
      <c r="G50" s="58"/>
      <c r="I50" s="58"/>
      <c r="J50" s="58"/>
      <c r="K50" s="58"/>
      <c r="L50" s="58"/>
      <c r="M50" s="58"/>
      <c r="N50" s="58"/>
      <c r="O50" s="58"/>
      <c r="P50" s="58"/>
      <c r="Q50" s="58"/>
      <c r="R50" s="83"/>
      <c r="S50" s="58"/>
      <c r="T50" s="58"/>
      <c r="U50" s="58"/>
      <c r="V50" s="58"/>
      <c r="W50" s="58"/>
      <c r="X50" s="58"/>
      <c r="Y50" s="58"/>
      <c r="Z50" s="85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</row>
    <row r="51" spans="1:42" x14ac:dyDescent="0.25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58"/>
      <c r="T51" s="58"/>
      <c r="U51" s="58"/>
      <c r="V51" s="58"/>
      <c r="W51" s="58"/>
      <c r="X51" s="58"/>
      <c r="Y51" s="58"/>
      <c r="Z51" s="85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</row>
    <row r="52" spans="1:42" x14ac:dyDescent="0.25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85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</row>
    <row r="53" spans="1:42" x14ac:dyDescent="0.25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85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</row>
    <row r="54" spans="1:42" x14ac:dyDescent="0.25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85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</row>
    <row r="55" spans="1:42" x14ac:dyDescent="0.25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85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</row>
    <row r="56" spans="1:42" x14ac:dyDescent="0.25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85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</row>
    <row r="57" spans="1:42" x14ac:dyDescent="0.25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85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</row>
    <row r="58" spans="1:42" x14ac:dyDescent="0.25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85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</row>
    <row r="59" spans="1:42" x14ac:dyDescent="0.25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85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</row>
    <row r="60" spans="1:42" x14ac:dyDescent="0.25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85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</row>
    <row r="61" spans="1:42" x14ac:dyDescent="0.25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85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</row>
    <row r="64" spans="1:42" x14ac:dyDescent="0.25">
      <c r="B64" s="111"/>
    </row>
    <row r="65" spans="2:9" x14ac:dyDescent="0.25">
      <c r="C65" s="111"/>
      <c r="D65" s="111"/>
      <c r="E65" s="111"/>
      <c r="F65" s="111"/>
      <c r="G65" s="111"/>
      <c r="H65" s="111"/>
      <c r="I65" s="111"/>
    </row>
    <row r="66" spans="2:9" x14ac:dyDescent="0.25">
      <c r="B66" s="111"/>
      <c r="C66" s="111"/>
      <c r="D66" s="111"/>
      <c r="E66" s="111"/>
      <c r="F66" s="111"/>
      <c r="G66" s="111"/>
      <c r="H66" s="111"/>
      <c r="I66" s="111"/>
    </row>
  </sheetData>
  <sheetProtection algorithmName="SHA-512" hashValue="ODGEy+txQR6+7C6Zr0zGcKvupHXcjnlPswshBial1fDgiIN6/cALC52MdNA/whbrI3M8tYWgQNIGLhM8x4ryFg==" saltValue="YfQ3gS3fD/cFfJBNx0CJxg==" spinCount="100000" sheet="1" objects="1" scenarios="1" selectLockedCells="1"/>
  <mergeCells count="38">
    <mergeCell ref="B15:B17"/>
    <mergeCell ref="Q15:Q16"/>
    <mergeCell ref="AS1:AS11"/>
    <mergeCell ref="P4:Q4"/>
    <mergeCell ref="L12:Q12"/>
    <mergeCell ref="D10:J10"/>
    <mergeCell ref="D11:J11"/>
    <mergeCell ref="L11:Q11"/>
    <mergeCell ref="D12:J12"/>
    <mergeCell ref="L9:N9"/>
    <mergeCell ref="A8:C9"/>
    <mergeCell ref="D8:J8"/>
    <mergeCell ref="P8:Q8"/>
    <mergeCell ref="D9:J9"/>
    <mergeCell ref="P9:Q9"/>
    <mergeCell ref="D5:J5"/>
    <mergeCell ref="D3:J3"/>
    <mergeCell ref="D4:J4"/>
    <mergeCell ref="L4:O4"/>
    <mergeCell ref="O6:Q7"/>
    <mergeCell ref="D7:J7"/>
    <mergeCell ref="D6:J6"/>
    <mergeCell ref="BZ14:CA14"/>
    <mergeCell ref="CC14:CD14"/>
    <mergeCell ref="A45:Q45"/>
    <mergeCell ref="A42:Q42"/>
    <mergeCell ref="A43:Q43"/>
    <mergeCell ref="A44:Q44"/>
    <mergeCell ref="A40:Q40"/>
    <mergeCell ref="A41:Q41"/>
    <mergeCell ref="I14:J14"/>
    <mergeCell ref="P14:Q14"/>
    <mergeCell ref="E15:H15"/>
    <mergeCell ref="I15:I16"/>
    <mergeCell ref="A15:A17"/>
    <mergeCell ref="L15:L17"/>
    <mergeCell ref="O15:P15"/>
    <mergeCell ref="A36:H37"/>
  </mergeCells>
  <phoneticPr fontId="17" type="noConversion"/>
  <conditionalFormatting sqref="B18:B35">
    <cfRule type="expression" dxfId="53" priority="1">
      <formula>$BL18&gt;0</formula>
    </cfRule>
  </conditionalFormatting>
  <conditionalFormatting sqref="C18:C35">
    <cfRule type="expression" dxfId="51" priority="20">
      <formula>AND($CE18=1,AND($C18=""))</formula>
    </cfRule>
  </conditionalFormatting>
  <conditionalFormatting sqref="D18:D35">
    <cfRule type="expression" dxfId="50" priority="18">
      <formula>AND($CE18=1,AND($D18=""))</formula>
    </cfRule>
  </conditionalFormatting>
  <conditionalFormatting sqref="F18:F35">
    <cfRule type="expression" dxfId="49" priority="9">
      <formula>AND($BZ18=1,AND($F18=""))</formula>
    </cfRule>
  </conditionalFormatting>
  <conditionalFormatting sqref="G18:G35">
    <cfRule type="expression" dxfId="48" priority="8">
      <formula>AND($CA18=1,AND($G18=""))</formula>
    </cfRule>
  </conditionalFormatting>
  <conditionalFormatting sqref="H18:H35">
    <cfRule type="expression" dxfId="47" priority="17">
      <formula>AND($CE18=1,AND($H18=""))</formula>
    </cfRule>
  </conditionalFormatting>
  <conditionalFormatting sqref="I18:I35">
    <cfRule type="expression" dxfId="46" priority="16">
      <formula>AND($CE18=1,AND($I18=""))</formula>
    </cfRule>
  </conditionalFormatting>
  <conditionalFormatting sqref="J18:J35">
    <cfRule type="expression" dxfId="45" priority="15">
      <formula>AND($CE18=1,AND($J18=""))</formula>
    </cfRule>
  </conditionalFormatting>
  <conditionalFormatting sqref="J37 O37 Q37">
    <cfRule type="cellIs" dxfId="44" priority="72" stopIfTrue="1" operator="lessThanOrEqual">
      <formula>0</formula>
    </cfRule>
  </conditionalFormatting>
  <conditionalFormatting sqref="M18:M35">
    <cfRule type="expression" dxfId="43" priority="2">
      <formula>$BM18&gt;0</formula>
    </cfRule>
  </conditionalFormatting>
  <conditionalFormatting sqref="N18:N35">
    <cfRule type="expression" dxfId="42" priority="13">
      <formula>AND($CG18=1,AND($N18=""))</formula>
    </cfRule>
  </conditionalFormatting>
  <conditionalFormatting sqref="O18:O35">
    <cfRule type="expression" dxfId="41" priority="10">
      <formula>AND($CC18=1,AND($O18=""))</formula>
    </cfRule>
  </conditionalFormatting>
  <conditionalFormatting sqref="P18:P35">
    <cfRule type="expression" dxfId="40" priority="12">
      <formula>AND($CG18=1,AND(P18=""))</formula>
    </cfRule>
  </conditionalFormatting>
  <conditionalFormatting sqref="Q18:Q35">
    <cfRule type="expression" dxfId="39" priority="11">
      <formula>AND($CG18=1,AND($Q18=""))</formula>
    </cfRule>
  </conditionalFormatting>
  <dataValidations count="12">
    <dataValidation type="list" allowBlank="1" showInputMessage="1" showErrorMessage="1" sqref="B18:B35" xr:uid="{D8952012-B545-4866-A7E5-B422B30F3BD8}">
      <formula1>$AU$2:$AU$11</formula1>
    </dataValidation>
    <dataValidation type="list" allowBlank="1" showInputMessage="1" showErrorMessage="1" sqref="N18:N35 C18:C35" xr:uid="{215D9BBC-8D49-4F22-A428-73B21F9E7EBE}">
      <formula1>$AV$2:$AV$6</formula1>
    </dataValidation>
    <dataValidation type="list" allowBlank="1" showInputMessage="1" showErrorMessage="1" sqref="AX1" xr:uid="{A7434207-8401-4627-AB68-F13B5F9C1387}">
      <formula1>$AX$2:$AX$6</formula1>
    </dataValidation>
    <dataValidation type="list" allowBlank="1" showInputMessage="1" showErrorMessage="1" sqref="AZ1" xr:uid="{DF2A305E-D513-4EB0-870E-BC5FC838A5B3}">
      <formula1>$AZ$2:$AZ$5</formula1>
    </dataValidation>
    <dataValidation type="list" allowBlank="1" showInputMessage="1" showErrorMessage="1" sqref="BA1" xr:uid="{895A73D0-9880-448A-A859-03AC9BDBEBE7}">
      <formula1>$BA$2:$BA$5</formula1>
    </dataValidation>
    <dataValidation type="list" allowBlank="1" showInputMessage="1" showErrorMessage="1" sqref="BB1" xr:uid="{AA307E98-2E81-4A99-96EA-5AD2CE2293FB}">
      <formula1>$BB$2:$BB$4</formula1>
    </dataValidation>
    <dataValidation type="list" allowBlank="1" showInputMessage="1" showErrorMessage="1" sqref="BC1" xr:uid="{9F6F7197-D016-422B-A8CE-B7830BC273C6}">
      <formula1>$BC$2:$BC$3</formula1>
    </dataValidation>
    <dataValidation type="list" allowBlank="1" showInputMessage="1" showErrorMessage="1" sqref="BD1" xr:uid="{54898307-2B91-454D-A9D8-2778161E03DF}">
      <formula1>$BD$2:$BD$3</formula1>
    </dataValidation>
    <dataValidation type="list" allowBlank="1" showInputMessage="1" showErrorMessage="1" sqref="BF1" xr:uid="{C9D7B926-A7F8-49A3-9BB0-04EC4F8DA345}">
      <formula1>$BF$2:$BF$6</formula1>
    </dataValidation>
    <dataValidation type="list" allowBlank="1" showInputMessage="1" showErrorMessage="1" sqref="D18:D35" xr:uid="{E3CC9BD3-03B2-4E74-AF59-DA43B96CE667}">
      <formula1>$AZ18:$BD18</formula1>
    </dataValidation>
    <dataValidation type="list" allowBlank="1" showInputMessage="1" showErrorMessage="1" sqref="I18:I35" xr:uid="{6F225294-CCCD-4051-B44A-1196CB796985}">
      <formula1>$AY$2:$AY$8</formula1>
    </dataValidation>
    <dataValidation type="list" allowBlank="1" showInputMessage="1" showErrorMessage="1" sqref="M18:M35" xr:uid="{B4A3EADB-0F64-4307-A814-7EF40C4849DE}">
      <formula1>$AW$2:$AW$7</formula1>
    </dataValidation>
  </dataValidations>
  <hyperlinks>
    <hyperlink ref="G49" r:id="rId1" xr:uid="{00000000-0004-0000-0000-000000000000}"/>
  </hyperlinks>
  <pageMargins left="0.70866141732283472" right="0.43307086614173229" top="0.51181102362204722" bottom="0.59055118110236227" header="0.31496062992125984" footer="0.31496062992125984"/>
  <pageSetup paperSize="9" scale="99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9" operator="containsText" id="{E323D18D-DE3E-40B8-8489-C2D354603F8A}">
            <xm:f>NOT(ISERROR(SEARCH("",A36)))</xm:f>
            <xm:f>""</xm:f>
            <x14:dxf>
              <fill>
                <gradientFill degree="90">
                  <stop position="0">
                    <color theme="0"/>
                  </stop>
                  <stop position="1">
                    <color rgb="FFFFFF00"/>
                  </stop>
                </gradient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A36:H37</xm:sqref>
        </x14:conditionalFormatting>
        <x14:conditionalFormatting xmlns:xm="http://schemas.microsoft.com/office/excel/2006/main">
          <x14:cfRule type="containsText" priority="30" operator="containsText" id="{64CFC4BF-09A3-4F34-8E01-A4929ACEF4EE}">
            <xm:f>NOT(ISERROR(SEARCH("",B64)))</xm:f>
            <xm:f>""</xm:f>
            <x14:dxf>
              <fill>
                <gradientFill degree="90">
                  <stop position="0">
                    <color theme="0"/>
                  </stop>
                  <stop position="1">
                    <color rgb="FFFFFF00"/>
                  </stop>
                </gradient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B64 C65:I65 B66:I66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F081F-27B4-44CB-970D-5F3EAE6FFB91}">
  <sheetPr>
    <pageSetUpPr fitToPage="1"/>
  </sheetPr>
  <dimension ref="A1:BZ66"/>
  <sheetViews>
    <sheetView zoomScale="110" zoomScaleNormal="110" workbookViewId="0">
      <selection activeCell="D3" sqref="D3:J3"/>
    </sheetView>
  </sheetViews>
  <sheetFormatPr baseColWidth="10" defaultRowHeight="15" x14ac:dyDescent="0.25"/>
  <cols>
    <col min="1" max="1" width="4.7109375" customWidth="1"/>
    <col min="2" max="2" width="7.7109375" customWidth="1"/>
    <col min="3" max="3" width="4.7109375" customWidth="1"/>
    <col min="4" max="4" width="7.140625" customWidth="1"/>
    <col min="5" max="5" width="5.7109375" customWidth="1"/>
    <col min="6" max="8" width="5.42578125" customWidth="1"/>
    <col min="9" max="9" width="7" customWidth="1"/>
    <col min="10" max="10" width="5.7109375" customWidth="1"/>
    <col min="11" max="11" width="1.7109375" customWidth="1"/>
    <col min="12" max="14" width="4.7109375" customWidth="1"/>
    <col min="15" max="16" width="5.42578125" customWidth="1"/>
    <col min="17" max="17" width="5.7109375" customWidth="1"/>
    <col min="18" max="18" width="7" customWidth="1"/>
    <col min="42" max="42" width="10.140625" customWidth="1"/>
    <col min="44" max="46" width="11.42578125" hidden="1" customWidth="1"/>
    <col min="47" max="52" width="11.42578125" style="75" hidden="1" customWidth="1"/>
    <col min="53" max="57" width="11.42578125" hidden="1" customWidth="1"/>
    <col min="58" max="62" width="11.42578125" style="75" hidden="1" customWidth="1"/>
    <col min="63" max="78" width="11.42578125" hidden="1" customWidth="1"/>
  </cols>
  <sheetData>
    <row r="1" spans="1:75" ht="24" x14ac:dyDescent="0.35">
      <c r="A1" s="54" t="s">
        <v>73</v>
      </c>
      <c r="B1" s="54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 t="s">
        <v>1</v>
      </c>
      <c r="P1" s="1"/>
      <c r="Q1" s="1"/>
      <c r="R1" s="83"/>
      <c r="S1" s="84"/>
      <c r="T1" s="58"/>
      <c r="U1" s="58"/>
      <c r="V1" s="58"/>
      <c r="W1" s="58"/>
      <c r="X1" s="58"/>
      <c r="Y1" s="58"/>
      <c r="Z1" s="58"/>
      <c r="AA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S1" s="173" t="s">
        <v>71</v>
      </c>
      <c r="AT1" s="83"/>
      <c r="AU1" s="76" t="s">
        <v>17</v>
      </c>
      <c r="AV1" s="76" t="s">
        <v>11</v>
      </c>
      <c r="AW1" s="76" t="s">
        <v>18</v>
      </c>
      <c r="AX1" s="76" t="s">
        <v>34</v>
      </c>
      <c r="AY1" s="76" t="s">
        <v>49</v>
      </c>
      <c r="AZ1" s="76" t="s">
        <v>35</v>
      </c>
      <c r="BA1" s="76" t="s">
        <v>36</v>
      </c>
      <c r="BB1" s="76" t="s">
        <v>10</v>
      </c>
      <c r="BC1" s="76" t="s">
        <v>37</v>
      </c>
      <c r="BD1" s="76" t="s">
        <v>38</v>
      </c>
      <c r="BE1" s="83"/>
      <c r="BF1" s="76" t="s">
        <v>39</v>
      </c>
      <c r="BG1" s="83" t="s">
        <v>44</v>
      </c>
      <c r="BH1" s="83" t="s">
        <v>45</v>
      </c>
      <c r="BI1" s="83" t="s">
        <v>46</v>
      </c>
      <c r="BJ1" s="83" t="s">
        <v>47</v>
      </c>
    </row>
    <row r="2" spans="1: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83"/>
      <c r="S2" s="114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S2" s="173"/>
      <c r="AT2" s="83"/>
      <c r="AU2" s="76" t="s">
        <v>12</v>
      </c>
      <c r="AV2" s="76">
        <v>12</v>
      </c>
      <c r="AW2" s="76" t="s">
        <v>19</v>
      </c>
      <c r="AX2" s="76">
        <v>112</v>
      </c>
      <c r="AY2" s="103">
        <v>1.2</v>
      </c>
      <c r="AZ2" s="76">
        <v>142</v>
      </c>
      <c r="BA2" s="76">
        <v>142</v>
      </c>
      <c r="BB2" s="76">
        <v>172</v>
      </c>
      <c r="BC2" s="76">
        <v>202</v>
      </c>
      <c r="BD2" s="76">
        <v>202</v>
      </c>
      <c r="BE2" s="83"/>
      <c r="BF2" s="76" t="s">
        <v>12</v>
      </c>
      <c r="BG2" s="83">
        <v>112</v>
      </c>
      <c r="BH2" s="83">
        <v>142</v>
      </c>
      <c r="BI2" s="83">
        <v>172</v>
      </c>
      <c r="BJ2" s="83">
        <v>202</v>
      </c>
    </row>
    <row r="3" spans="1:75" x14ac:dyDescent="0.25">
      <c r="A3" s="3" t="s">
        <v>74</v>
      </c>
      <c r="B3" s="3"/>
      <c r="C3" s="3"/>
      <c r="D3" s="146"/>
      <c r="E3" s="146"/>
      <c r="F3" s="146"/>
      <c r="G3" s="146"/>
      <c r="H3" s="146"/>
      <c r="I3" s="146"/>
      <c r="J3" s="146"/>
      <c r="K3" s="4"/>
      <c r="L3" s="3" t="s">
        <v>79</v>
      </c>
      <c r="M3" s="3"/>
      <c r="N3" s="3"/>
      <c r="O3" s="5"/>
      <c r="P3" s="6" t="s">
        <v>80</v>
      </c>
      <c r="Q3" s="7"/>
      <c r="R3" s="83"/>
      <c r="S3" s="114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S3" s="173"/>
      <c r="AT3" s="83"/>
      <c r="AU3" s="76" t="s">
        <v>13</v>
      </c>
      <c r="AV3" s="76">
        <v>14</v>
      </c>
      <c r="AW3" s="76" t="s">
        <v>9</v>
      </c>
      <c r="AX3" s="76">
        <v>142</v>
      </c>
      <c r="AY3" s="103">
        <v>0.45</v>
      </c>
      <c r="AZ3" s="76">
        <v>172</v>
      </c>
      <c r="BA3" s="76">
        <v>172</v>
      </c>
      <c r="BB3" s="76">
        <v>202</v>
      </c>
      <c r="BC3" s="76">
        <v>222</v>
      </c>
      <c r="BD3" s="76">
        <v>222</v>
      </c>
      <c r="BE3" s="83"/>
      <c r="BF3" s="76" t="s">
        <v>13</v>
      </c>
      <c r="BG3" s="83">
        <v>142</v>
      </c>
      <c r="BH3" s="83">
        <v>172</v>
      </c>
      <c r="BI3" s="83">
        <v>202</v>
      </c>
      <c r="BJ3" s="83">
        <v>222</v>
      </c>
    </row>
    <row r="4" spans="1:75" x14ac:dyDescent="0.25">
      <c r="A4" s="8"/>
      <c r="B4" s="8"/>
      <c r="C4" s="8"/>
      <c r="D4" s="147"/>
      <c r="E4" s="147"/>
      <c r="F4" s="147"/>
      <c r="G4" s="147"/>
      <c r="H4" s="147"/>
      <c r="I4" s="147"/>
      <c r="J4" s="147"/>
      <c r="K4" s="9"/>
      <c r="L4" s="148"/>
      <c r="M4" s="148"/>
      <c r="N4" s="148"/>
      <c r="O4" s="149"/>
      <c r="P4" s="174">
        <v>1</v>
      </c>
      <c r="Q4" s="153"/>
      <c r="R4" s="83"/>
      <c r="S4" s="114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S4" s="173"/>
      <c r="AT4" s="83"/>
      <c r="AU4" s="76" t="s">
        <v>14</v>
      </c>
      <c r="AV4" s="76">
        <v>16</v>
      </c>
      <c r="AW4" s="76" t="s">
        <v>20</v>
      </c>
      <c r="AX4" s="76">
        <v>172</v>
      </c>
      <c r="AY4" s="103">
        <v>0.3</v>
      </c>
      <c r="AZ4" s="76">
        <v>202</v>
      </c>
      <c r="BA4" s="76">
        <v>202</v>
      </c>
      <c r="BB4" s="76">
        <v>222</v>
      </c>
      <c r="BC4" s="83"/>
      <c r="BD4" s="83"/>
      <c r="BE4" s="83"/>
      <c r="BF4" s="76" t="s">
        <v>14</v>
      </c>
      <c r="BG4" s="83">
        <v>172</v>
      </c>
      <c r="BH4" s="83">
        <v>202</v>
      </c>
      <c r="BI4" s="83">
        <v>222</v>
      </c>
      <c r="BJ4" s="83"/>
    </row>
    <row r="5" spans="1:75" x14ac:dyDescent="0.25">
      <c r="A5" s="8"/>
      <c r="B5" s="8"/>
      <c r="C5" s="8"/>
      <c r="D5" s="145"/>
      <c r="E5" s="145"/>
      <c r="F5" s="145"/>
      <c r="G5" s="145"/>
      <c r="H5" s="145"/>
      <c r="I5" s="145"/>
      <c r="J5" s="145"/>
      <c r="K5" s="9"/>
      <c r="L5" s="10"/>
      <c r="M5" s="10"/>
      <c r="N5" s="10"/>
      <c r="O5" s="11"/>
      <c r="P5" s="12"/>
      <c r="Q5" s="13"/>
      <c r="R5" s="83"/>
      <c r="S5" s="114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S5" s="173"/>
      <c r="AT5" s="83"/>
      <c r="AU5" s="76" t="s">
        <v>15</v>
      </c>
      <c r="AV5" s="76">
        <v>18</v>
      </c>
      <c r="AW5" s="76" t="s">
        <v>21</v>
      </c>
      <c r="AX5" s="76">
        <v>202</v>
      </c>
      <c r="AY5" s="104" t="s">
        <v>50</v>
      </c>
      <c r="AZ5" s="76">
        <v>222</v>
      </c>
      <c r="BA5" s="76">
        <v>222</v>
      </c>
      <c r="BB5" s="83"/>
      <c r="BC5" s="83"/>
      <c r="BD5" s="83"/>
      <c r="BE5" s="83"/>
      <c r="BF5" s="76" t="s">
        <v>15</v>
      </c>
      <c r="BG5" s="83">
        <v>202</v>
      </c>
      <c r="BH5" s="83">
        <v>222</v>
      </c>
      <c r="BI5" s="83"/>
      <c r="BJ5" s="83"/>
    </row>
    <row r="6" spans="1:75" x14ac:dyDescent="0.25">
      <c r="A6" s="14" t="s">
        <v>75</v>
      </c>
      <c r="B6" s="14"/>
      <c r="C6" s="14"/>
      <c r="D6" s="167"/>
      <c r="E6" s="167"/>
      <c r="F6" s="167"/>
      <c r="G6" s="167"/>
      <c r="H6" s="167"/>
      <c r="I6" s="167"/>
      <c r="J6" s="167"/>
      <c r="K6" s="15"/>
      <c r="L6" s="16" t="s">
        <v>81</v>
      </c>
      <c r="M6" s="16"/>
      <c r="N6" s="16"/>
      <c r="O6" s="150"/>
      <c r="P6" s="150"/>
      <c r="Q6" s="151"/>
      <c r="R6" s="83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S6" s="173"/>
      <c r="AT6" s="83"/>
      <c r="AU6" s="76" t="s">
        <v>16</v>
      </c>
      <c r="AV6" s="76">
        <v>20</v>
      </c>
      <c r="AW6" s="76" t="s">
        <v>28</v>
      </c>
      <c r="AX6" s="76">
        <v>222</v>
      </c>
      <c r="AY6" s="104" t="s">
        <v>51</v>
      </c>
      <c r="AZ6" s="76"/>
      <c r="BA6" s="83"/>
      <c r="BB6" s="83"/>
      <c r="BC6" s="83"/>
      <c r="BD6" s="83"/>
      <c r="BE6" s="83"/>
      <c r="BF6" s="76" t="s">
        <v>16</v>
      </c>
      <c r="BG6" s="83">
        <v>222</v>
      </c>
      <c r="BH6" s="83"/>
      <c r="BI6" s="83"/>
      <c r="BJ6" s="83"/>
    </row>
    <row r="7" spans="1:75" x14ac:dyDescent="0.25">
      <c r="A7" s="17" t="s">
        <v>76</v>
      </c>
      <c r="B7" s="17"/>
      <c r="C7" s="18"/>
      <c r="D7" s="154"/>
      <c r="E7" s="154"/>
      <c r="F7" s="154"/>
      <c r="G7" s="154"/>
      <c r="H7" s="154"/>
      <c r="I7" s="154"/>
      <c r="J7" s="154"/>
      <c r="K7" s="19"/>
      <c r="L7" s="8"/>
      <c r="M7" s="8"/>
      <c r="N7" s="8"/>
      <c r="O7" s="152"/>
      <c r="P7" s="152"/>
      <c r="Q7" s="153"/>
      <c r="R7" s="83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S7" s="173"/>
      <c r="AT7" s="83" t="s">
        <v>29</v>
      </c>
      <c r="AU7" s="76" t="s">
        <v>23</v>
      </c>
      <c r="AV7" s="76"/>
      <c r="AW7" s="76"/>
      <c r="AX7" s="76"/>
      <c r="AY7" s="104" t="s">
        <v>52</v>
      </c>
      <c r="AZ7" s="76"/>
      <c r="BA7" s="83"/>
      <c r="BB7" s="83"/>
      <c r="BC7" s="83"/>
      <c r="BD7" s="83"/>
      <c r="BE7" s="83"/>
      <c r="BF7" s="76"/>
      <c r="BG7" s="76"/>
      <c r="BH7" s="76"/>
      <c r="BI7" s="76"/>
      <c r="BJ7" s="76"/>
    </row>
    <row r="8" spans="1:75" x14ac:dyDescent="0.25">
      <c r="A8" s="155" t="s">
        <v>77</v>
      </c>
      <c r="B8" s="155"/>
      <c r="C8" s="155"/>
      <c r="D8" s="157"/>
      <c r="E8" s="157"/>
      <c r="F8" s="157"/>
      <c r="G8" s="157"/>
      <c r="H8" s="157"/>
      <c r="I8" s="157"/>
      <c r="J8" s="157"/>
      <c r="K8" s="15"/>
      <c r="L8" s="20" t="s">
        <v>82</v>
      </c>
      <c r="M8" s="20"/>
      <c r="N8" s="20"/>
      <c r="O8" s="82" t="s">
        <v>83</v>
      </c>
      <c r="P8" s="158" t="s">
        <v>84</v>
      </c>
      <c r="Q8" s="159"/>
      <c r="R8" s="83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S8" s="173"/>
      <c r="AT8" s="83" t="s">
        <v>30</v>
      </c>
      <c r="AU8" s="76" t="s">
        <v>24</v>
      </c>
      <c r="AV8" s="76"/>
      <c r="AW8" s="76"/>
      <c r="AX8" s="76"/>
      <c r="AY8" s="104" t="s">
        <v>53</v>
      </c>
      <c r="AZ8" s="76"/>
      <c r="BA8" s="83"/>
      <c r="BB8" s="83"/>
      <c r="BC8" s="83"/>
      <c r="BD8" s="83"/>
      <c r="BE8" s="83"/>
      <c r="BF8" s="76"/>
      <c r="BG8" s="76"/>
      <c r="BH8" s="76"/>
      <c r="BI8" s="76"/>
      <c r="BJ8" s="76"/>
    </row>
    <row r="9" spans="1:75" x14ac:dyDescent="0.25">
      <c r="A9" s="156"/>
      <c r="B9" s="156"/>
      <c r="C9" s="156"/>
      <c r="D9" s="160"/>
      <c r="E9" s="160"/>
      <c r="F9" s="160"/>
      <c r="G9" s="160"/>
      <c r="H9" s="160"/>
      <c r="I9" s="160"/>
      <c r="J9" s="160"/>
      <c r="K9" s="21"/>
      <c r="L9" s="165"/>
      <c r="M9" s="165"/>
      <c r="N9" s="166"/>
      <c r="O9" s="53"/>
      <c r="P9" s="161"/>
      <c r="Q9" s="162"/>
      <c r="R9" s="83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S9" s="173"/>
      <c r="AT9" s="83" t="s">
        <v>31</v>
      </c>
      <c r="AU9" s="76" t="s">
        <v>25</v>
      </c>
      <c r="AV9" s="76"/>
      <c r="AW9" s="76"/>
      <c r="AX9" s="76"/>
      <c r="AY9" s="76"/>
      <c r="AZ9" s="76"/>
      <c r="BA9" s="83"/>
      <c r="BB9" s="83"/>
      <c r="BC9" s="83"/>
      <c r="BD9" s="83"/>
      <c r="BE9" s="83"/>
      <c r="BF9" s="76"/>
      <c r="BG9" s="76"/>
      <c r="BH9" s="76"/>
      <c r="BI9" s="76"/>
      <c r="BJ9" s="76"/>
    </row>
    <row r="10" spans="1:75" x14ac:dyDescent="0.25">
      <c r="A10" s="22" t="s">
        <v>78</v>
      </c>
      <c r="B10" s="22"/>
      <c r="C10" s="23"/>
      <c r="D10" s="146"/>
      <c r="E10" s="146"/>
      <c r="F10" s="146"/>
      <c r="G10" s="146"/>
      <c r="H10" s="146"/>
      <c r="I10" s="146"/>
      <c r="J10" s="146"/>
      <c r="K10" s="15"/>
      <c r="L10" s="23" t="s">
        <v>85</v>
      </c>
      <c r="M10" s="23"/>
      <c r="N10" s="23"/>
      <c r="O10" s="23"/>
      <c r="P10" s="23"/>
      <c r="Q10" s="24"/>
      <c r="R10" s="83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S10" s="173"/>
      <c r="AT10" s="83" t="s">
        <v>32</v>
      </c>
      <c r="AU10" s="76" t="s">
        <v>26</v>
      </c>
      <c r="AV10" s="76"/>
      <c r="AW10" s="76"/>
      <c r="AX10" s="105" t="s">
        <v>97</v>
      </c>
      <c r="AY10" s="76"/>
      <c r="AZ10" s="76"/>
      <c r="BA10" s="83"/>
      <c r="BB10" s="83"/>
      <c r="BC10" s="83"/>
      <c r="BD10" s="83"/>
      <c r="BE10" s="83"/>
      <c r="BF10" s="76"/>
      <c r="BG10" s="76"/>
      <c r="BH10" s="76"/>
      <c r="BI10" s="76"/>
      <c r="BJ10" s="76"/>
    </row>
    <row r="11" spans="1:75" x14ac:dyDescent="0.25">
      <c r="A11" s="25"/>
      <c r="B11" s="25"/>
      <c r="C11" s="8"/>
      <c r="D11" s="147"/>
      <c r="E11" s="147"/>
      <c r="F11" s="147"/>
      <c r="G11" s="147"/>
      <c r="H11" s="147"/>
      <c r="I11" s="147"/>
      <c r="J11" s="147"/>
      <c r="K11" s="19"/>
      <c r="L11" s="163"/>
      <c r="M11" s="163"/>
      <c r="N11" s="163"/>
      <c r="O11" s="163"/>
      <c r="P11" s="163"/>
      <c r="Q11" s="164"/>
      <c r="R11" s="83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S11" s="173"/>
      <c r="AT11" s="83" t="s">
        <v>33</v>
      </c>
      <c r="AU11" s="76" t="s">
        <v>27</v>
      </c>
      <c r="AV11" s="76"/>
      <c r="AW11" s="76"/>
      <c r="AX11" s="76"/>
      <c r="AY11" s="76"/>
      <c r="AZ11" s="76"/>
      <c r="BA11" s="83"/>
      <c r="BB11" s="83"/>
      <c r="BC11" s="83"/>
      <c r="BD11" s="83"/>
      <c r="BE11" s="83"/>
      <c r="BF11" s="76"/>
      <c r="BG11" s="76"/>
      <c r="BH11" s="76"/>
      <c r="BI11" s="76"/>
      <c r="BJ11" s="76"/>
    </row>
    <row r="12" spans="1:75" x14ac:dyDescent="0.25">
      <c r="A12" s="26"/>
      <c r="B12" s="26"/>
      <c r="C12" s="26"/>
      <c r="D12" s="145"/>
      <c r="E12" s="145"/>
      <c r="F12" s="145"/>
      <c r="G12" s="145"/>
      <c r="H12" s="145"/>
      <c r="I12" s="145"/>
      <c r="J12" s="145"/>
      <c r="K12" s="19"/>
      <c r="L12" s="175"/>
      <c r="M12" s="175"/>
      <c r="N12" s="175"/>
      <c r="O12" s="175"/>
      <c r="P12" s="175"/>
      <c r="Q12" s="176"/>
      <c r="R12" s="83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</row>
    <row r="13" spans="1:75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83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T13" s="89" t="s">
        <v>68</v>
      </c>
      <c r="BQ13" s="75"/>
      <c r="BR13" s="75"/>
      <c r="BS13" s="75"/>
      <c r="BU13" s="75"/>
      <c r="BV13" s="75"/>
    </row>
    <row r="14" spans="1:75" ht="26.25" customHeight="1" x14ac:dyDescent="0.25">
      <c r="A14" s="45" t="s">
        <v>86</v>
      </c>
      <c r="B14" s="45"/>
      <c r="C14" s="28"/>
      <c r="D14" s="28"/>
      <c r="E14" s="28"/>
      <c r="F14" s="28"/>
      <c r="G14" s="28"/>
      <c r="H14" s="28"/>
      <c r="I14" s="133"/>
      <c r="J14" s="133"/>
      <c r="K14" s="28"/>
      <c r="L14" s="45" t="s">
        <v>87</v>
      </c>
      <c r="M14" s="45"/>
      <c r="N14" s="28"/>
      <c r="O14" s="28"/>
      <c r="P14" s="134"/>
      <c r="Q14" s="134"/>
      <c r="R14" s="83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T14" s="75" t="s">
        <v>40</v>
      </c>
      <c r="BF14" s="89" t="s">
        <v>69</v>
      </c>
      <c r="BO14" s="89" t="s">
        <v>70</v>
      </c>
      <c r="BQ14" s="88"/>
      <c r="BS14" s="75"/>
      <c r="BU14" s="88"/>
      <c r="BV14" s="88"/>
    </row>
    <row r="15" spans="1:75" ht="15" customHeight="1" x14ac:dyDescent="0.25">
      <c r="A15" s="140" t="s">
        <v>0</v>
      </c>
      <c r="B15" s="168" t="s">
        <v>88</v>
      </c>
      <c r="C15" s="66"/>
      <c r="D15" s="42" t="s">
        <v>89</v>
      </c>
      <c r="E15" s="135" t="s">
        <v>90</v>
      </c>
      <c r="F15" s="136"/>
      <c r="G15" s="136"/>
      <c r="H15" s="137"/>
      <c r="I15" s="138" t="s">
        <v>91</v>
      </c>
      <c r="J15" s="43"/>
      <c r="K15" s="29"/>
      <c r="L15" s="143" t="s">
        <v>0</v>
      </c>
      <c r="M15" s="64"/>
      <c r="N15" s="30"/>
      <c r="O15" s="135" t="s">
        <v>93</v>
      </c>
      <c r="P15" s="136"/>
      <c r="Q15" s="171" t="s">
        <v>92</v>
      </c>
      <c r="R15" s="83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T15" s="75" t="s">
        <v>41</v>
      </c>
      <c r="BO15" s="75"/>
      <c r="BQ15" s="75" t="s">
        <v>55</v>
      </c>
      <c r="BS15" s="75" t="s">
        <v>56</v>
      </c>
      <c r="BU15" s="75" t="s">
        <v>58</v>
      </c>
      <c r="BV15" s="75"/>
      <c r="BW15" s="75" t="s">
        <v>59</v>
      </c>
    </row>
    <row r="16" spans="1:75" x14ac:dyDescent="0.25">
      <c r="A16" s="141"/>
      <c r="B16" s="169"/>
      <c r="C16" s="65" t="s">
        <v>11</v>
      </c>
      <c r="D16" s="40" t="s">
        <v>9</v>
      </c>
      <c r="E16" s="69" t="s">
        <v>6</v>
      </c>
      <c r="F16" s="47" t="s">
        <v>3</v>
      </c>
      <c r="G16" s="47" t="s">
        <v>22</v>
      </c>
      <c r="H16" s="67" t="s">
        <v>4</v>
      </c>
      <c r="I16" s="139"/>
      <c r="J16" s="44" t="s">
        <v>92</v>
      </c>
      <c r="K16" s="29"/>
      <c r="L16" s="141"/>
      <c r="M16" s="67" t="s">
        <v>88</v>
      </c>
      <c r="N16" s="52" t="s">
        <v>11</v>
      </c>
      <c r="O16" s="65" t="s">
        <v>6</v>
      </c>
      <c r="P16" s="67" t="s">
        <v>5</v>
      </c>
      <c r="Q16" s="172"/>
      <c r="R16" s="83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T16" s="75" t="s">
        <v>42</v>
      </c>
      <c r="AU16" s="75" t="s">
        <v>35</v>
      </c>
      <c r="AW16" s="75" t="s">
        <v>37</v>
      </c>
      <c r="BO16" s="75" t="s">
        <v>54</v>
      </c>
      <c r="BP16" s="75" t="s">
        <v>61</v>
      </c>
      <c r="BQ16" s="75" t="s">
        <v>64</v>
      </c>
      <c r="BR16" s="75" t="s">
        <v>57</v>
      </c>
      <c r="BS16" s="75" t="s">
        <v>65</v>
      </c>
      <c r="BT16" s="75" t="s">
        <v>62</v>
      </c>
      <c r="BU16" s="75" t="s">
        <v>66</v>
      </c>
      <c r="BV16" s="75" t="s">
        <v>63</v>
      </c>
      <c r="BW16" s="75" t="s">
        <v>67</v>
      </c>
    </row>
    <row r="17" spans="1:76" x14ac:dyDescent="0.25">
      <c r="A17" s="142"/>
      <c r="B17" s="170"/>
      <c r="C17" s="38" t="s">
        <v>7</v>
      </c>
      <c r="D17" s="38" t="s">
        <v>7</v>
      </c>
      <c r="E17" s="38" t="s">
        <v>2</v>
      </c>
      <c r="F17" s="39" t="s">
        <v>2</v>
      </c>
      <c r="G17" s="39" t="s">
        <v>2</v>
      </c>
      <c r="H17" s="38" t="s">
        <v>2</v>
      </c>
      <c r="I17" s="70" t="s">
        <v>8</v>
      </c>
      <c r="J17" s="71" t="s">
        <v>98</v>
      </c>
      <c r="K17" s="31"/>
      <c r="L17" s="142"/>
      <c r="M17" s="68"/>
      <c r="N17" s="38" t="s">
        <v>2</v>
      </c>
      <c r="O17" s="38" t="s">
        <v>2</v>
      </c>
      <c r="P17" s="39" t="s">
        <v>2</v>
      </c>
      <c r="Q17" s="71" t="s">
        <v>98</v>
      </c>
      <c r="R17" s="83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T17" s="75" t="s">
        <v>43</v>
      </c>
      <c r="AU17" s="75" t="s">
        <v>36</v>
      </c>
      <c r="AV17" s="75" t="s">
        <v>10</v>
      </c>
      <c r="AW17" s="75" t="s">
        <v>38</v>
      </c>
      <c r="AZ17"/>
      <c r="BF17" s="75" t="s">
        <v>23</v>
      </c>
      <c r="BG17" s="75" t="s">
        <v>24</v>
      </c>
      <c r="BH17" s="75" t="s">
        <v>25</v>
      </c>
      <c r="BI17" s="75" t="s">
        <v>26</v>
      </c>
      <c r="BJ17" s="75" t="s">
        <v>27</v>
      </c>
      <c r="BK17" s="75" t="s">
        <v>28</v>
      </c>
      <c r="BL17" s="75" t="s">
        <v>48</v>
      </c>
      <c r="BM17" s="75" t="s">
        <v>28</v>
      </c>
      <c r="BO17" s="86" t="s">
        <v>60</v>
      </c>
      <c r="BP17" s="88" t="s">
        <v>60</v>
      </c>
      <c r="BQ17" s="86" t="s">
        <v>60</v>
      </c>
      <c r="BR17" s="86" t="s">
        <v>60</v>
      </c>
      <c r="BS17" s="86" t="s">
        <v>60</v>
      </c>
      <c r="BT17" s="88" t="s">
        <v>60</v>
      </c>
      <c r="BU17" s="86" t="s">
        <v>60</v>
      </c>
      <c r="BV17" s="88" t="s">
        <v>60</v>
      </c>
      <c r="BW17" s="86" t="s">
        <v>60</v>
      </c>
    </row>
    <row r="18" spans="1:76" x14ac:dyDescent="0.25">
      <c r="A18" s="46"/>
      <c r="B18" s="52"/>
      <c r="C18" s="52"/>
      <c r="D18" s="52"/>
      <c r="E18" s="78" t="str">
        <f>BX18</f>
        <v/>
      </c>
      <c r="F18" s="78"/>
      <c r="G18" s="78"/>
      <c r="H18" s="78"/>
      <c r="I18" s="106"/>
      <c r="J18" s="46"/>
      <c r="K18" s="31"/>
      <c r="L18" s="46"/>
      <c r="M18" s="52"/>
      <c r="N18" s="52"/>
      <c r="O18" s="80"/>
      <c r="P18" s="80"/>
      <c r="Q18" s="46"/>
      <c r="R18" s="83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T18" s="90" t="str">
        <f>IF(AND(OR($B18="PG",$B18="PE",$B18="PL",$B18="PF",$B18="PGS",$B18="PES",$B18="PLS",$B18="PFS"),OR($C18=12,$C18=14,$C18=16,$C18=18,$C18=20)),1,"")</f>
        <v/>
      </c>
      <c r="AU18" s="91" t="str">
        <f>IF(AND(OR($B18="PU",$B18="PUS"),OR($C18=12,$C18=14)),2,"")</f>
        <v/>
      </c>
      <c r="AV18" s="91" t="str">
        <f>IF(AND(OR($B18="PU",$B18="PUS"),$C18=16),3,"")</f>
        <v/>
      </c>
      <c r="AW18" s="92" t="str">
        <f>IF(AND(OR($B18="PU",$B18="PUS"),OR($C18=18,$C18=20)),4,"")</f>
        <v/>
      </c>
      <c r="AX18" s="100"/>
      <c r="AY18" s="90" t="str">
        <f>IF(AT18=1,"Kasten1",IF(AU18=2,"Kasten2",IF(AV18=3,"Kasten3",IF(AW18=4,"Kasten4",""))))</f>
        <v/>
      </c>
      <c r="AZ18" s="91" t="str">
        <f>IF($AY18="Kasten1",112,IF($AY18="Kasten2",142,IF($AY18="Kasten3",172,IF($AY18="Kasten4",202,""))))</f>
        <v/>
      </c>
      <c r="BA18" s="91" t="str">
        <f>IF($AY18="Kasten1",142,IF($AY18="Kasten2",172,IF($AY18="Kasten3",202,IF($AY18="Kasten4",222,""))))</f>
        <v/>
      </c>
      <c r="BB18" s="91" t="str">
        <f>IF($AY18="Kasten1",172,IF($AY18="Kasten2",202,IF($AY18="Kasten3",222,IF(AY$18="Kasten4","",""))))</f>
        <v/>
      </c>
      <c r="BC18" s="91" t="str">
        <f>IF($AY18="Kasten1",202,IF($AY18="Kasten2",222,IF($AY18="Kasten3","",IF($AY18="Kasten4","",""))))</f>
        <v/>
      </c>
      <c r="BD18" s="92" t="str">
        <f>IF($AY18="Kasten1",222,"")</f>
        <v/>
      </c>
      <c r="BF18" s="90" t="str">
        <f>IF($B18="PGS",1,"")</f>
        <v/>
      </c>
      <c r="BG18" s="91" t="str">
        <f>IF($B18="PES",1,"")</f>
        <v/>
      </c>
      <c r="BH18" s="91" t="str">
        <f>IF($B18="PLS",1,"")</f>
        <v/>
      </c>
      <c r="BI18" s="91" t="str">
        <f>IF($B18="PFS",1,"")</f>
        <v/>
      </c>
      <c r="BJ18" s="91" t="str">
        <f>IF($B18="PUS",1,"")</f>
        <v/>
      </c>
      <c r="BK18" s="92" t="str">
        <f>IF($M18="LS",1,"")</f>
        <v/>
      </c>
      <c r="BL18" s="77">
        <f>SUM(BF18:BJ18)</f>
        <v>0</v>
      </c>
      <c r="BM18" s="77">
        <f>SUM(BK18)</f>
        <v>0</v>
      </c>
      <c r="BO18" s="90" t="str">
        <f>IF(AND(B18="PF",D18=112),1,"")</f>
        <v/>
      </c>
      <c r="BP18" s="91" t="str">
        <f>IF(AND(B18="PF",D18=142),2,"")</f>
        <v/>
      </c>
      <c r="BQ18" s="91" t="str">
        <f>IF(AND(OR(B18="PU",B18="PUS"),D18=142),2,"")</f>
        <v/>
      </c>
      <c r="BR18" s="91" t="str">
        <f>IF(AND(B18="PF",D18=172),3,"")</f>
        <v/>
      </c>
      <c r="BS18" s="91" t="str">
        <f>IF(AND(OR(B18="PU",B18="PUS"),D18=172),3,"")</f>
        <v/>
      </c>
      <c r="BT18" s="91" t="str">
        <f>IF(AND(B18="PF",D18=202),4,"")</f>
        <v/>
      </c>
      <c r="BU18" s="91" t="str">
        <f>IF(AND(OR(B18="PU",B18="PUS"),D18=202),4,"")</f>
        <v/>
      </c>
      <c r="BV18" s="91" t="str">
        <f>IF(AND(B18="PF",D18=222),5,"")</f>
        <v/>
      </c>
      <c r="BW18" s="92" t="str">
        <f>IF(AND(OR(B18="PU",B18="PUS"),D18=222),5,"")</f>
        <v/>
      </c>
      <c r="BX18" s="99" t="str">
        <f>IF(BO18=1,90,IF(OR(BP18=2,BQ18=2),120,IF(OR(BR18=3,BS18=3),150,IF(OR(BT18=4,BU18=4),180,IF(OR(BV18=5,BW18=5),200,"")))))</f>
        <v/>
      </c>
    </row>
    <row r="19" spans="1:76" x14ac:dyDescent="0.25">
      <c r="A19" s="50">
        <v>1</v>
      </c>
      <c r="B19" s="51" t="s">
        <v>12</v>
      </c>
      <c r="C19" s="51">
        <v>12</v>
      </c>
      <c r="D19" s="51">
        <v>112</v>
      </c>
      <c r="E19" s="87" t="str">
        <f t="shared" ref="E19:E35" si="0">BX19</f>
        <v/>
      </c>
      <c r="F19" s="50"/>
      <c r="G19" s="50"/>
      <c r="H19" s="50">
        <v>640</v>
      </c>
      <c r="I19" s="109">
        <v>1.2</v>
      </c>
      <c r="J19" s="51">
        <v>5</v>
      </c>
      <c r="K19" s="32"/>
      <c r="L19" s="50">
        <v>11</v>
      </c>
      <c r="M19" s="51" t="s">
        <v>19</v>
      </c>
      <c r="N19" s="51">
        <v>12</v>
      </c>
      <c r="O19" s="50"/>
      <c r="P19" s="50">
        <v>590</v>
      </c>
      <c r="Q19" s="51">
        <v>40</v>
      </c>
      <c r="R19" s="83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T19" s="93">
        <f>IF(AND(OR($B19="PG",$B19="PE",$B19="PL",$B19="PF",$B19="PGS",$B19="PES",$B19="PLS",$B19="PFS"),OR($C19=12,$C19=14,$C19=16,$C19=18,$C19=20)),1,"")</f>
        <v>1</v>
      </c>
      <c r="AU19" s="76" t="str">
        <f t="shared" ref="AU19:AU35" si="1">IF(AND(OR($B19="PU",$B19="PUS"),OR($C19=12,$C19=14)),2,"")</f>
        <v/>
      </c>
      <c r="AV19" s="76" t="str">
        <f t="shared" ref="AV19:AV35" si="2">IF(AND(OR($B19="PU",$B19="PUS"),$C19=16),3,"")</f>
        <v/>
      </c>
      <c r="AW19" s="94" t="str">
        <f t="shared" ref="AW19:AW35" si="3">IF(AND(OR($B19="PU",$B19="PUS"),OR($C19=18,$C19=20)),4,"")</f>
        <v/>
      </c>
      <c r="AX19" s="101"/>
      <c r="AY19" s="93" t="str">
        <f>IF(AT19=1,"Kasten1",IF(AU19=2,"Kasten2",IF(AV19=3,"Kasten3",IF(AW19=4,"Kasten4",""))))</f>
        <v>Kasten1</v>
      </c>
      <c r="AZ19" s="76">
        <f t="shared" ref="AZ19:AZ35" si="4">IF($AY19="Kasten1",112,IF($AY19="Kasten2",142,IF($AY19="Kasten3",172,IF($AY19="Kasten4",202,""))))</f>
        <v>112</v>
      </c>
      <c r="BA19" s="76">
        <f t="shared" ref="BA19:BA35" si="5">IF($AY19="Kasten1",142,IF($AY19="Kasten2",172,IF($AY19="Kasten3",202,IF($AY19="Kasten4",222,""))))</f>
        <v>142</v>
      </c>
      <c r="BB19" s="76">
        <f t="shared" ref="BB19:BB35" si="6">IF($AY19="Kasten1",172,IF($AY19="Kasten2",202,IF($AY19="Kasten3",222,IF(AY$18="Kasten4","",""))))</f>
        <v>172</v>
      </c>
      <c r="BC19" s="76">
        <f t="shared" ref="BC19:BC35" si="7">IF($AY19="Kasten1",202,IF($AY19="Kasten2",222,IF($AY19="Kasten3","",IF($AY19="Kasten4","",""))))</f>
        <v>202</v>
      </c>
      <c r="BD19" s="94">
        <f t="shared" ref="BD19:BD35" si="8">IF($AY19="Kasten1",222,"")</f>
        <v>222</v>
      </c>
      <c r="BF19" s="93" t="str">
        <f t="shared" ref="BF19:BF35" si="9">IF($B19="PGS",1,"")</f>
        <v/>
      </c>
      <c r="BG19" s="76" t="str">
        <f t="shared" ref="BG19:BG35" si="10">IF($B19="PES",1,"")</f>
        <v/>
      </c>
      <c r="BH19" s="76" t="str">
        <f t="shared" ref="BH19:BH35" si="11">IF($B19="PLS",1,"")</f>
        <v/>
      </c>
      <c r="BI19" s="76" t="str">
        <f t="shared" ref="BI19:BI35" si="12">IF($B19="PFS",1,"")</f>
        <v/>
      </c>
      <c r="BJ19" s="76" t="str">
        <f t="shared" ref="BJ19:BJ35" si="13">IF($B19="PUS",1,"")</f>
        <v/>
      </c>
      <c r="BK19" s="94" t="str">
        <f t="shared" ref="BK19:BK35" si="14">IF($M19="LS",1,"")</f>
        <v/>
      </c>
      <c r="BL19" s="77">
        <f t="shared" ref="BL19:BL35" si="15">SUM(BF19:BJ19)</f>
        <v>0</v>
      </c>
      <c r="BM19" s="77">
        <f t="shared" ref="BM19:BM35" si="16">SUM(BK19)</f>
        <v>0</v>
      </c>
      <c r="BO19" s="93" t="str">
        <f t="shared" ref="BO19:BO35" si="17">IF(AND(B19="PF",D19=112),1,"")</f>
        <v/>
      </c>
      <c r="BP19" s="76" t="str">
        <f t="shared" ref="BP19:BP35" si="18">IF(AND(B19="PF",D19=142),2,"")</f>
        <v/>
      </c>
      <c r="BQ19" s="76" t="str">
        <f t="shared" ref="BQ19:BQ35" si="19">IF(AND(OR(B19="PU",B19="PUS"),D19=142),2,"")</f>
        <v/>
      </c>
      <c r="BR19" s="76" t="str">
        <f t="shared" ref="BR19:BR35" si="20">IF(AND(B19="PF",D19=172),3,"")</f>
        <v/>
      </c>
      <c r="BS19" s="76" t="str">
        <f t="shared" ref="BS19:BS35" si="21">IF(AND(OR(B19="PU",B19="PUS"),D19=172),3,"")</f>
        <v/>
      </c>
      <c r="BT19" s="76" t="str">
        <f t="shared" ref="BT19:BT35" si="22">IF(AND(B19="PF",D19=202),4,"")</f>
        <v/>
      </c>
      <c r="BU19" s="76" t="str">
        <f t="shared" ref="BU19:BU35" si="23">IF(AND(OR(B19="PU",B19="PUS"),D19=202),4,"")</f>
        <v/>
      </c>
      <c r="BV19" s="76" t="str">
        <f t="shared" ref="BV19:BV35" si="24">IF(AND(B19="PF",D19=222),5,"")</f>
        <v/>
      </c>
      <c r="BW19" s="94" t="str">
        <f t="shared" ref="BW19:BW35" si="25">IF(AND(OR(B19="PU",B19="PUS"),D19=222),5,"")</f>
        <v/>
      </c>
      <c r="BX19" s="99" t="str">
        <f t="shared" ref="BX19:BX35" si="26">IF(BO19=1,90,IF(OR(BP19=2,BQ19=2),120,IF(OR(BR19=3,BS19=3),150,IF(OR(BT19=4,BU19=4),180,IF(OR(BV19=5,BW19=5),200,"")))))</f>
        <v/>
      </c>
    </row>
    <row r="20" spans="1:76" x14ac:dyDescent="0.25">
      <c r="A20" s="52"/>
      <c r="B20" s="52"/>
      <c r="C20" s="52"/>
      <c r="D20" s="52"/>
      <c r="E20" s="79" t="str">
        <f t="shared" si="0"/>
        <v/>
      </c>
      <c r="F20" s="79"/>
      <c r="G20" s="79"/>
      <c r="H20" s="69"/>
      <c r="I20" s="107"/>
      <c r="J20" s="67"/>
      <c r="K20" s="31"/>
      <c r="L20" s="52"/>
      <c r="M20" s="52"/>
      <c r="N20" s="52"/>
      <c r="O20" s="81"/>
      <c r="P20" s="81"/>
      <c r="Q20" s="52"/>
      <c r="R20" s="83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T20" s="93" t="str">
        <f t="shared" ref="AT20:AT35" si="27">IF(AND(OR($B20="PG",$B20="PE",$B20="PL",$B20="PF",$B20="PGS",$B20="PES",$B20="PLS",$B20="PFS"),OR($C20=12,$C20=14,$C20=16,$C20=18,$C20=20)),1,"")</f>
        <v/>
      </c>
      <c r="AU20" s="76" t="str">
        <f t="shared" si="1"/>
        <v/>
      </c>
      <c r="AV20" s="76" t="str">
        <f t="shared" si="2"/>
        <v/>
      </c>
      <c r="AW20" s="94" t="str">
        <f t="shared" si="3"/>
        <v/>
      </c>
      <c r="AX20" s="101"/>
      <c r="AY20" s="93" t="str">
        <f t="shared" ref="AY20:AY35" si="28">IF(AT20=1,"Kasten1",IF(AU20=2,"Kasten2",IF(AV20=3,"Kasten3",IF(AW20=4,"Kasten4",""))))</f>
        <v/>
      </c>
      <c r="AZ20" s="76" t="str">
        <f t="shared" si="4"/>
        <v/>
      </c>
      <c r="BA20" s="76" t="str">
        <f t="shared" si="5"/>
        <v/>
      </c>
      <c r="BB20" s="76" t="str">
        <f t="shared" si="6"/>
        <v/>
      </c>
      <c r="BC20" s="76" t="str">
        <f t="shared" si="7"/>
        <v/>
      </c>
      <c r="BD20" s="94" t="str">
        <f t="shared" si="8"/>
        <v/>
      </c>
      <c r="BF20" s="93" t="str">
        <f t="shared" si="9"/>
        <v/>
      </c>
      <c r="BG20" s="76" t="str">
        <f t="shared" si="10"/>
        <v/>
      </c>
      <c r="BH20" s="76" t="str">
        <f t="shared" si="11"/>
        <v/>
      </c>
      <c r="BI20" s="76" t="str">
        <f t="shared" si="12"/>
        <v/>
      </c>
      <c r="BJ20" s="76" t="str">
        <f t="shared" si="13"/>
        <v/>
      </c>
      <c r="BK20" s="94" t="str">
        <f t="shared" si="14"/>
        <v/>
      </c>
      <c r="BL20" s="77">
        <f t="shared" si="15"/>
        <v>0</v>
      </c>
      <c r="BM20" s="77">
        <f t="shared" si="16"/>
        <v>0</v>
      </c>
      <c r="BO20" s="93" t="str">
        <f t="shared" si="17"/>
        <v/>
      </c>
      <c r="BP20" s="76" t="str">
        <f t="shared" si="18"/>
        <v/>
      </c>
      <c r="BQ20" s="76" t="str">
        <f t="shared" si="19"/>
        <v/>
      </c>
      <c r="BR20" s="76" t="str">
        <f t="shared" si="20"/>
        <v/>
      </c>
      <c r="BS20" s="76" t="str">
        <f t="shared" si="21"/>
        <v/>
      </c>
      <c r="BT20" s="76" t="str">
        <f t="shared" si="22"/>
        <v/>
      </c>
      <c r="BU20" s="76" t="str">
        <f t="shared" si="23"/>
        <v/>
      </c>
      <c r="BV20" s="76" t="str">
        <f t="shared" si="24"/>
        <v/>
      </c>
      <c r="BW20" s="94" t="str">
        <f t="shared" si="25"/>
        <v/>
      </c>
      <c r="BX20" s="99" t="str">
        <f t="shared" si="26"/>
        <v/>
      </c>
    </row>
    <row r="21" spans="1:76" x14ac:dyDescent="0.25">
      <c r="A21" s="50">
        <v>2</v>
      </c>
      <c r="B21" s="51" t="s">
        <v>13</v>
      </c>
      <c r="C21" s="51">
        <v>14</v>
      </c>
      <c r="D21" s="51">
        <v>142</v>
      </c>
      <c r="E21" s="87" t="str">
        <f t="shared" si="0"/>
        <v/>
      </c>
      <c r="F21" s="50"/>
      <c r="G21" s="50"/>
      <c r="H21" s="50">
        <v>200</v>
      </c>
      <c r="I21" s="109">
        <v>0.45</v>
      </c>
      <c r="J21" s="51">
        <v>4</v>
      </c>
      <c r="K21" s="32"/>
      <c r="L21" s="50">
        <v>12</v>
      </c>
      <c r="M21" s="51" t="s">
        <v>19</v>
      </c>
      <c r="N21" s="51">
        <v>14</v>
      </c>
      <c r="O21" s="50"/>
      <c r="P21" s="50">
        <v>690</v>
      </c>
      <c r="Q21" s="51">
        <v>12</v>
      </c>
      <c r="R21" s="83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T21" s="93">
        <f t="shared" si="27"/>
        <v>1</v>
      </c>
      <c r="AU21" s="76" t="str">
        <f t="shared" si="1"/>
        <v/>
      </c>
      <c r="AV21" s="76" t="str">
        <f t="shared" si="2"/>
        <v/>
      </c>
      <c r="AW21" s="94" t="str">
        <f t="shared" si="3"/>
        <v/>
      </c>
      <c r="AX21" s="101"/>
      <c r="AY21" s="93" t="str">
        <f t="shared" si="28"/>
        <v>Kasten1</v>
      </c>
      <c r="AZ21" s="76">
        <f t="shared" si="4"/>
        <v>112</v>
      </c>
      <c r="BA21" s="76">
        <f t="shared" si="5"/>
        <v>142</v>
      </c>
      <c r="BB21" s="76">
        <f t="shared" si="6"/>
        <v>172</v>
      </c>
      <c r="BC21" s="76">
        <f t="shared" si="7"/>
        <v>202</v>
      </c>
      <c r="BD21" s="94">
        <f t="shared" si="8"/>
        <v>222</v>
      </c>
      <c r="BF21" s="93" t="str">
        <f t="shared" si="9"/>
        <v/>
      </c>
      <c r="BG21" s="76" t="str">
        <f t="shared" si="10"/>
        <v/>
      </c>
      <c r="BH21" s="76" t="str">
        <f t="shared" si="11"/>
        <v/>
      </c>
      <c r="BI21" s="76" t="str">
        <f t="shared" si="12"/>
        <v/>
      </c>
      <c r="BJ21" s="76" t="str">
        <f t="shared" si="13"/>
        <v/>
      </c>
      <c r="BK21" s="94" t="str">
        <f t="shared" si="14"/>
        <v/>
      </c>
      <c r="BL21" s="77">
        <f t="shared" si="15"/>
        <v>0</v>
      </c>
      <c r="BM21" s="77">
        <f t="shared" si="16"/>
        <v>0</v>
      </c>
      <c r="BO21" s="93" t="str">
        <f t="shared" si="17"/>
        <v/>
      </c>
      <c r="BP21" s="76" t="str">
        <f t="shared" si="18"/>
        <v/>
      </c>
      <c r="BQ21" s="76" t="str">
        <f t="shared" si="19"/>
        <v/>
      </c>
      <c r="BR21" s="76" t="str">
        <f t="shared" si="20"/>
        <v/>
      </c>
      <c r="BS21" s="76" t="str">
        <f t="shared" si="21"/>
        <v/>
      </c>
      <c r="BT21" s="76" t="str">
        <f t="shared" si="22"/>
        <v/>
      </c>
      <c r="BU21" s="76" t="str">
        <f t="shared" si="23"/>
        <v/>
      </c>
      <c r="BV21" s="76" t="str">
        <f t="shared" si="24"/>
        <v/>
      </c>
      <c r="BW21" s="94" t="str">
        <f t="shared" si="25"/>
        <v/>
      </c>
      <c r="BX21" s="99" t="str">
        <f t="shared" si="26"/>
        <v/>
      </c>
    </row>
    <row r="22" spans="1:76" x14ac:dyDescent="0.25">
      <c r="A22" s="52"/>
      <c r="B22" s="52"/>
      <c r="C22" s="52"/>
      <c r="D22" s="52"/>
      <c r="E22" s="79" t="str">
        <f t="shared" si="0"/>
        <v/>
      </c>
      <c r="F22" s="79"/>
      <c r="G22" s="79"/>
      <c r="H22" s="79"/>
      <c r="I22" s="108"/>
      <c r="J22" s="52"/>
      <c r="K22" s="31"/>
      <c r="L22" s="52"/>
      <c r="M22" s="52"/>
      <c r="N22" s="52"/>
      <c r="O22" s="81"/>
      <c r="P22" s="81"/>
      <c r="Q22" s="52"/>
      <c r="R22" s="83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T22" s="93" t="str">
        <f t="shared" si="27"/>
        <v/>
      </c>
      <c r="AU22" s="76" t="str">
        <f t="shared" si="1"/>
        <v/>
      </c>
      <c r="AV22" s="76" t="str">
        <f t="shared" si="2"/>
        <v/>
      </c>
      <c r="AW22" s="94" t="str">
        <f t="shared" si="3"/>
        <v/>
      </c>
      <c r="AX22" s="101"/>
      <c r="AY22" s="93" t="str">
        <f t="shared" si="28"/>
        <v/>
      </c>
      <c r="AZ22" s="76" t="str">
        <f t="shared" si="4"/>
        <v/>
      </c>
      <c r="BA22" s="76" t="str">
        <f t="shared" si="5"/>
        <v/>
      </c>
      <c r="BB22" s="76" t="str">
        <f t="shared" si="6"/>
        <v/>
      </c>
      <c r="BC22" s="76" t="str">
        <f t="shared" si="7"/>
        <v/>
      </c>
      <c r="BD22" s="94" t="str">
        <f t="shared" si="8"/>
        <v/>
      </c>
      <c r="BF22" s="93" t="str">
        <f t="shared" si="9"/>
        <v/>
      </c>
      <c r="BG22" s="76" t="str">
        <f t="shared" si="10"/>
        <v/>
      </c>
      <c r="BH22" s="76" t="str">
        <f t="shared" si="11"/>
        <v/>
      </c>
      <c r="BI22" s="76" t="str">
        <f t="shared" si="12"/>
        <v/>
      </c>
      <c r="BJ22" s="76" t="str">
        <f t="shared" si="13"/>
        <v/>
      </c>
      <c r="BK22" s="94" t="str">
        <f t="shared" si="14"/>
        <v/>
      </c>
      <c r="BL22" s="77">
        <f t="shared" si="15"/>
        <v>0</v>
      </c>
      <c r="BM22" s="77">
        <f t="shared" si="16"/>
        <v>0</v>
      </c>
      <c r="BO22" s="93" t="str">
        <f t="shared" si="17"/>
        <v/>
      </c>
      <c r="BP22" s="76" t="str">
        <f t="shared" si="18"/>
        <v/>
      </c>
      <c r="BQ22" s="76" t="str">
        <f t="shared" si="19"/>
        <v/>
      </c>
      <c r="BR22" s="76" t="str">
        <f t="shared" si="20"/>
        <v/>
      </c>
      <c r="BS22" s="76" t="str">
        <f t="shared" si="21"/>
        <v/>
      </c>
      <c r="BT22" s="76" t="str">
        <f t="shared" si="22"/>
        <v/>
      </c>
      <c r="BU22" s="76" t="str">
        <f t="shared" si="23"/>
        <v/>
      </c>
      <c r="BV22" s="76" t="str">
        <f t="shared" si="24"/>
        <v/>
      </c>
      <c r="BW22" s="94" t="str">
        <f t="shared" si="25"/>
        <v/>
      </c>
      <c r="BX22" s="99" t="str">
        <f t="shared" si="26"/>
        <v/>
      </c>
    </row>
    <row r="23" spans="1:76" x14ac:dyDescent="0.25">
      <c r="A23" s="50">
        <v>3</v>
      </c>
      <c r="B23" s="51" t="s">
        <v>14</v>
      </c>
      <c r="C23" s="51">
        <v>16</v>
      </c>
      <c r="D23" s="51">
        <v>172</v>
      </c>
      <c r="E23" s="87" t="str">
        <f t="shared" si="0"/>
        <v/>
      </c>
      <c r="F23" s="50">
        <v>580</v>
      </c>
      <c r="G23" s="50"/>
      <c r="H23" s="50">
        <v>220</v>
      </c>
      <c r="I23" s="109">
        <v>0.3</v>
      </c>
      <c r="J23" s="51">
        <v>3</v>
      </c>
      <c r="K23" s="32"/>
      <c r="L23" s="50">
        <v>13</v>
      </c>
      <c r="M23" s="51" t="s">
        <v>20</v>
      </c>
      <c r="N23" s="51">
        <v>16</v>
      </c>
      <c r="O23" s="50">
        <v>520</v>
      </c>
      <c r="P23" s="50">
        <v>270</v>
      </c>
      <c r="Q23" s="51">
        <v>6</v>
      </c>
      <c r="R23" s="83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T23" s="93">
        <f t="shared" si="27"/>
        <v>1</v>
      </c>
      <c r="AU23" s="76" t="str">
        <f t="shared" si="1"/>
        <v/>
      </c>
      <c r="AV23" s="76" t="str">
        <f t="shared" si="2"/>
        <v/>
      </c>
      <c r="AW23" s="94" t="str">
        <f t="shared" si="3"/>
        <v/>
      </c>
      <c r="AX23" s="101"/>
      <c r="AY23" s="93" t="str">
        <f t="shared" si="28"/>
        <v>Kasten1</v>
      </c>
      <c r="AZ23" s="76">
        <f t="shared" si="4"/>
        <v>112</v>
      </c>
      <c r="BA23" s="76">
        <f t="shared" si="5"/>
        <v>142</v>
      </c>
      <c r="BB23" s="76">
        <f t="shared" si="6"/>
        <v>172</v>
      </c>
      <c r="BC23" s="76">
        <f t="shared" si="7"/>
        <v>202</v>
      </c>
      <c r="BD23" s="94">
        <f t="shared" si="8"/>
        <v>222</v>
      </c>
      <c r="BF23" s="93" t="str">
        <f t="shared" si="9"/>
        <v/>
      </c>
      <c r="BG23" s="76" t="str">
        <f t="shared" si="10"/>
        <v/>
      </c>
      <c r="BH23" s="76" t="str">
        <f t="shared" si="11"/>
        <v/>
      </c>
      <c r="BI23" s="76" t="str">
        <f t="shared" si="12"/>
        <v/>
      </c>
      <c r="BJ23" s="76" t="str">
        <f t="shared" si="13"/>
        <v/>
      </c>
      <c r="BK23" s="94" t="str">
        <f t="shared" si="14"/>
        <v/>
      </c>
      <c r="BL23" s="77">
        <f t="shared" si="15"/>
        <v>0</v>
      </c>
      <c r="BM23" s="77">
        <f t="shared" si="16"/>
        <v>0</v>
      </c>
      <c r="BO23" s="93" t="str">
        <f t="shared" si="17"/>
        <v/>
      </c>
      <c r="BP23" s="76" t="str">
        <f t="shared" si="18"/>
        <v/>
      </c>
      <c r="BQ23" s="76" t="str">
        <f t="shared" si="19"/>
        <v/>
      </c>
      <c r="BR23" s="76" t="str">
        <f t="shared" si="20"/>
        <v/>
      </c>
      <c r="BS23" s="76" t="str">
        <f t="shared" si="21"/>
        <v/>
      </c>
      <c r="BT23" s="76" t="str">
        <f t="shared" si="22"/>
        <v/>
      </c>
      <c r="BU23" s="76" t="str">
        <f t="shared" si="23"/>
        <v/>
      </c>
      <c r="BV23" s="76" t="str">
        <f t="shared" si="24"/>
        <v/>
      </c>
      <c r="BW23" s="94" t="str">
        <f t="shared" si="25"/>
        <v/>
      </c>
      <c r="BX23" s="99" t="str">
        <f t="shared" si="26"/>
        <v/>
      </c>
    </row>
    <row r="24" spans="1:76" x14ac:dyDescent="0.25">
      <c r="A24" s="52"/>
      <c r="B24" s="52"/>
      <c r="C24" s="52"/>
      <c r="D24" s="52"/>
      <c r="E24" s="79" t="str">
        <f t="shared" si="0"/>
        <v/>
      </c>
      <c r="F24" s="79"/>
      <c r="G24" s="79"/>
      <c r="H24" s="79"/>
      <c r="I24" s="108"/>
      <c r="J24" s="52"/>
      <c r="K24" s="31"/>
      <c r="L24" s="52"/>
      <c r="M24" s="52"/>
      <c r="N24" s="52"/>
      <c r="O24" s="81"/>
      <c r="P24" s="81"/>
      <c r="Q24" s="52"/>
      <c r="R24" s="83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T24" s="93" t="str">
        <f t="shared" si="27"/>
        <v/>
      </c>
      <c r="AU24" s="76" t="str">
        <f t="shared" si="1"/>
        <v/>
      </c>
      <c r="AV24" s="76" t="str">
        <f t="shared" si="2"/>
        <v/>
      </c>
      <c r="AW24" s="94" t="str">
        <f t="shared" si="3"/>
        <v/>
      </c>
      <c r="AX24" s="101"/>
      <c r="AY24" s="93" t="str">
        <f t="shared" si="28"/>
        <v/>
      </c>
      <c r="AZ24" s="76" t="str">
        <f t="shared" si="4"/>
        <v/>
      </c>
      <c r="BA24" s="76" t="str">
        <f t="shared" si="5"/>
        <v/>
      </c>
      <c r="BB24" s="76" t="str">
        <f t="shared" si="6"/>
        <v/>
      </c>
      <c r="BC24" s="76" t="str">
        <f t="shared" si="7"/>
        <v/>
      </c>
      <c r="BD24" s="94" t="str">
        <f t="shared" si="8"/>
        <v/>
      </c>
      <c r="BF24" s="93" t="str">
        <f t="shared" si="9"/>
        <v/>
      </c>
      <c r="BG24" s="76" t="str">
        <f t="shared" si="10"/>
        <v/>
      </c>
      <c r="BH24" s="76" t="str">
        <f t="shared" si="11"/>
        <v/>
      </c>
      <c r="BI24" s="76" t="str">
        <f t="shared" si="12"/>
        <v/>
      </c>
      <c r="BJ24" s="76" t="str">
        <f t="shared" si="13"/>
        <v/>
      </c>
      <c r="BK24" s="94" t="str">
        <f t="shared" si="14"/>
        <v/>
      </c>
      <c r="BL24" s="77">
        <f t="shared" si="15"/>
        <v>0</v>
      </c>
      <c r="BM24" s="77">
        <f t="shared" si="16"/>
        <v>0</v>
      </c>
      <c r="BO24" s="93" t="str">
        <f t="shared" si="17"/>
        <v/>
      </c>
      <c r="BP24" s="76" t="str">
        <f t="shared" si="18"/>
        <v/>
      </c>
      <c r="BQ24" s="76" t="str">
        <f t="shared" si="19"/>
        <v/>
      </c>
      <c r="BR24" s="76" t="str">
        <f t="shared" si="20"/>
        <v/>
      </c>
      <c r="BS24" s="76" t="str">
        <f t="shared" si="21"/>
        <v/>
      </c>
      <c r="BT24" s="76" t="str">
        <f t="shared" si="22"/>
        <v/>
      </c>
      <c r="BU24" s="76" t="str">
        <f t="shared" si="23"/>
        <v/>
      </c>
      <c r="BV24" s="76" t="str">
        <f t="shared" si="24"/>
        <v/>
      </c>
      <c r="BW24" s="94" t="str">
        <f t="shared" si="25"/>
        <v/>
      </c>
      <c r="BX24" s="99" t="str">
        <f t="shared" si="26"/>
        <v/>
      </c>
    </row>
    <row r="25" spans="1:76" x14ac:dyDescent="0.25">
      <c r="A25" s="50">
        <v>4</v>
      </c>
      <c r="B25" s="51" t="s">
        <v>15</v>
      </c>
      <c r="C25" s="51">
        <v>18</v>
      </c>
      <c r="D25" s="51">
        <v>202</v>
      </c>
      <c r="E25" s="87">
        <f t="shared" si="0"/>
        <v>180</v>
      </c>
      <c r="F25" s="50">
        <v>730</v>
      </c>
      <c r="G25" s="50">
        <v>730</v>
      </c>
      <c r="H25" s="50">
        <v>230</v>
      </c>
      <c r="I25" s="109">
        <v>1.2</v>
      </c>
      <c r="J25" s="51">
        <v>2</v>
      </c>
      <c r="K25" s="32"/>
      <c r="L25" s="50">
        <v>14</v>
      </c>
      <c r="M25" s="51" t="s">
        <v>28</v>
      </c>
      <c r="N25" s="51">
        <v>18</v>
      </c>
      <c r="O25" s="50">
        <v>1000</v>
      </c>
      <c r="P25" s="50">
        <v>350</v>
      </c>
      <c r="Q25" s="51">
        <v>32</v>
      </c>
      <c r="R25" s="83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T25" s="93">
        <f t="shared" si="27"/>
        <v>1</v>
      </c>
      <c r="AU25" s="76" t="str">
        <f t="shared" si="1"/>
        <v/>
      </c>
      <c r="AV25" s="76" t="str">
        <f t="shared" si="2"/>
        <v/>
      </c>
      <c r="AW25" s="94" t="str">
        <f t="shared" si="3"/>
        <v/>
      </c>
      <c r="AX25" s="101"/>
      <c r="AY25" s="93" t="str">
        <f t="shared" si="28"/>
        <v>Kasten1</v>
      </c>
      <c r="AZ25" s="76">
        <f t="shared" si="4"/>
        <v>112</v>
      </c>
      <c r="BA25" s="76">
        <f t="shared" si="5"/>
        <v>142</v>
      </c>
      <c r="BB25" s="76">
        <f t="shared" si="6"/>
        <v>172</v>
      </c>
      <c r="BC25" s="76">
        <f t="shared" si="7"/>
        <v>202</v>
      </c>
      <c r="BD25" s="94">
        <f t="shared" si="8"/>
        <v>222</v>
      </c>
      <c r="BF25" s="93" t="str">
        <f t="shared" si="9"/>
        <v/>
      </c>
      <c r="BG25" s="76" t="str">
        <f t="shared" si="10"/>
        <v/>
      </c>
      <c r="BH25" s="76" t="str">
        <f t="shared" si="11"/>
        <v/>
      </c>
      <c r="BI25" s="76" t="str">
        <f t="shared" si="12"/>
        <v/>
      </c>
      <c r="BJ25" s="76" t="str">
        <f t="shared" si="13"/>
        <v/>
      </c>
      <c r="BK25" s="94">
        <f t="shared" si="14"/>
        <v>1</v>
      </c>
      <c r="BL25" s="77">
        <f t="shared" si="15"/>
        <v>0</v>
      </c>
      <c r="BM25" s="77">
        <f t="shared" si="16"/>
        <v>1</v>
      </c>
      <c r="BO25" s="93" t="str">
        <f t="shared" si="17"/>
        <v/>
      </c>
      <c r="BP25" s="76" t="str">
        <f t="shared" si="18"/>
        <v/>
      </c>
      <c r="BQ25" s="76" t="str">
        <f t="shared" si="19"/>
        <v/>
      </c>
      <c r="BR25" s="76" t="str">
        <f t="shared" si="20"/>
        <v/>
      </c>
      <c r="BS25" s="76" t="str">
        <f t="shared" si="21"/>
        <v/>
      </c>
      <c r="BT25" s="76">
        <f t="shared" si="22"/>
        <v>4</v>
      </c>
      <c r="BU25" s="76" t="str">
        <f t="shared" si="23"/>
        <v/>
      </c>
      <c r="BV25" s="76" t="str">
        <f t="shared" si="24"/>
        <v/>
      </c>
      <c r="BW25" s="94" t="str">
        <f t="shared" si="25"/>
        <v/>
      </c>
      <c r="BX25" s="99">
        <f t="shared" si="26"/>
        <v>180</v>
      </c>
    </row>
    <row r="26" spans="1:76" x14ac:dyDescent="0.25">
      <c r="A26" s="52"/>
      <c r="B26" s="52"/>
      <c r="C26" s="52"/>
      <c r="D26" s="52"/>
      <c r="E26" s="79" t="str">
        <f t="shared" si="0"/>
        <v/>
      </c>
      <c r="F26" s="79"/>
      <c r="G26" s="79"/>
      <c r="H26" s="79"/>
      <c r="I26" s="108"/>
      <c r="J26" s="52"/>
      <c r="K26" s="31"/>
      <c r="L26" s="52"/>
      <c r="M26" s="52"/>
      <c r="N26" s="52"/>
      <c r="O26" s="81"/>
      <c r="P26" s="81"/>
      <c r="Q26" s="52"/>
      <c r="R26" s="83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T26" s="93" t="str">
        <f t="shared" si="27"/>
        <v/>
      </c>
      <c r="AU26" s="76" t="str">
        <f t="shared" si="1"/>
        <v/>
      </c>
      <c r="AV26" s="76" t="str">
        <f t="shared" si="2"/>
        <v/>
      </c>
      <c r="AW26" s="94" t="str">
        <f t="shared" si="3"/>
        <v/>
      </c>
      <c r="AX26" s="101"/>
      <c r="AY26" s="93" t="str">
        <f t="shared" si="28"/>
        <v/>
      </c>
      <c r="AZ26" s="76" t="str">
        <f t="shared" si="4"/>
        <v/>
      </c>
      <c r="BA26" s="76" t="str">
        <f t="shared" si="5"/>
        <v/>
      </c>
      <c r="BB26" s="76" t="str">
        <f t="shared" si="6"/>
        <v/>
      </c>
      <c r="BC26" s="76" t="str">
        <f t="shared" si="7"/>
        <v/>
      </c>
      <c r="BD26" s="94" t="str">
        <f t="shared" si="8"/>
        <v/>
      </c>
      <c r="BF26" s="93" t="str">
        <f t="shared" si="9"/>
        <v/>
      </c>
      <c r="BG26" s="76" t="str">
        <f t="shared" si="10"/>
        <v/>
      </c>
      <c r="BH26" s="76" t="str">
        <f t="shared" si="11"/>
        <v/>
      </c>
      <c r="BI26" s="76" t="str">
        <f t="shared" si="12"/>
        <v/>
      </c>
      <c r="BJ26" s="76" t="str">
        <f t="shared" si="13"/>
        <v/>
      </c>
      <c r="BK26" s="94" t="str">
        <f t="shared" si="14"/>
        <v/>
      </c>
      <c r="BL26" s="77">
        <f t="shared" si="15"/>
        <v>0</v>
      </c>
      <c r="BM26" s="77">
        <f t="shared" si="16"/>
        <v>0</v>
      </c>
      <c r="BO26" s="93" t="str">
        <f t="shared" si="17"/>
        <v/>
      </c>
      <c r="BP26" s="76" t="str">
        <f t="shared" si="18"/>
        <v/>
      </c>
      <c r="BQ26" s="76" t="str">
        <f t="shared" si="19"/>
        <v/>
      </c>
      <c r="BR26" s="76" t="str">
        <f t="shared" si="20"/>
        <v/>
      </c>
      <c r="BS26" s="76" t="str">
        <f t="shared" si="21"/>
        <v/>
      </c>
      <c r="BT26" s="76" t="str">
        <f t="shared" si="22"/>
        <v/>
      </c>
      <c r="BU26" s="76" t="str">
        <f t="shared" si="23"/>
        <v/>
      </c>
      <c r="BV26" s="76" t="str">
        <f t="shared" si="24"/>
        <v/>
      </c>
      <c r="BW26" s="94" t="str">
        <f t="shared" si="25"/>
        <v/>
      </c>
      <c r="BX26" s="99" t="str">
        <f t="shared" si="26"/>
        <v/>
      </c>
    </row>
    <row r="27" spans="1:76" x14ac:dyDescent="0.25">
      <c r="A27" s="50">
        <v>5</v>
      </c>
      <c r="B27" s="51" t="s">
        <v>16</v>
      </c>
      <c r="C27" s="51">
        <v>20</v>
      </c>
      <c r="D27" s="51">
        <v>222</v>
      </c>
      <c r="E27" s="87">
        <f t="shared" si="0"/>
        <v>200</v>
      </c>
      <c r="F27" s="50"/>
      <c r="G27" s="50"/>
      <c r="H27" s="50">
        <v>300</v>
      </c>
      <c r="I27" s="109" t="s">
        <v>51</v>
      </c>
      <c r="J27" s="51">
        <v>1</v>
      </c>
      <c r="K27" s="32"/>
      <c r="L27" s="50">
        <v>15</v>
      </c>
      <c r="M27" s="51" t="s">
        <v>9</v>
      </c>
      <c r="N27" s="51">
        <v>20</v>
      </c>
      <c r="O27" s="50"/>
      <c r="P27" s="50">
        <v>250</v>
      </c>
      <c r="Q27" s="51">
        <v>24</v>
      </c>
      <c r="R27" s="83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T27" s="93" t="str">
        <f t="shared" si="27"/>
        <v/>
      </c>
      <c r="AU27" s="76" t="str">
        <f t="shared" si="1"/>
        <v/>
      </c>
      <c r="AV27" s="76" t="str">
        <f t="shared" si="2"/>
        <v/>
      </c>
      <c r="AW27" s="94">
        <f t="shared" si="3"/>
        <v>4</v>
      </c>
      <c r="AX27" s="101"/>
      <c r="AY27" s="93" t="str">
        <f t="shared" si="28"/>
        <v>Kasten4</v>
      </c>
      <c r="AZ27" s="76">
        <f t="shared" si="4"/>
        <v>202</v>
      </c>
      <c r="BA27" s="76">
        <f t="shared" si="5"/>
        <v>222</v>
      </c>
      <c r="BB27" s="76" t="str">
        <f t="shared" si="6"/>
        <v/>
      </c>
      <c r="BC27" s="76" t="str">
        <f t="shared" si="7"/>
        <v/>
      </c>
      <c r="BD27" s="94" t="str">
        <f t="shared" si="8"/>
        <v/>
      </c>
      <c r="BF27" s="93" t="str">
        <f t="shared" si="9"/>
        <v/>
      </c>
      <c r="BG27" s="76" t="str">
        <f t="shared" si="10"/>
        <v/>
      </c>
      <c r="BH27" s="76" t="str">
        <f t="shared" si="11"/>
        <v/>
      </c>
      <c r="BI27" s="76" t="str">
        <f t="shared" si="12"/>
        <v/>
      </c>
      <c r="BJ27" s="76" t="str">
        <f t="shared" si="13"/>
        <v/>
      </c>
      <c r="BK27" s="94" t="str">
        <f t="shared" si="14"/>
        <v/>
      </c>
      <c r="BL27" s="77">
        <f t="shared" si="15"/>
        <v>0</v>
      </c>
      <c r="BM27" s="77">
        <f t="shared" si="16"/>
        <v>0</v>
      </c>
      <c r="BO27" s="93" t="str">
        <f t="shared" si="17"/>
        <v/>
      </c>
      <c r="BP27" s="76" t="str">
        <f t="shared" si="18"/>
        <v/>
      </c>
      <c r="BQ27" s="76" t="str">
        <f t="shared" si="19"/>
        <v/>
      </c>
      <c r="BR27" s="76" t="str">
        <f t="shared" si="20"/>
        <v/>
      </c>
      <c r="BS27" s="76" t="str">
        <f t="shared" si="21"/>
        <v/>
      </c>
      <c r="BT27" s="76" t="str">
        <f t="shared" si="22"/>
        <v/>
      </c>
      <c r="BU27" s="76" t="str">
        <f t="shared" si="23"/>
        <v/>
      </c>
      <c r="BV27" s="76" t="str">
        <f t="shared" si="24"/>
        <v/>
      </c>
      <c r="BW27" s="94">
        <f t="shared" si="25"/>
        <v>5</v>
      </c>
      <c r="BX27" s="99">
        <f t="shared" si="26"/>
        <v>200</v>
      </c>
    </row>
    <row r="28" spans="1:76" x14ac:dyDescent="0.25">
      <c r="A28" s="52"/>
      <c r="B28" s="52"/>
      <c r="C28" s="52"/>
      <c r="D28" s="52"/>
      <c r="E28" s="79" t="str">
        <f t="shared" si="0"/>
        <v/>
      </c>
      <c r="F28" s="79"/>
      <c r="G28" s="79"/>
      <c r="H28" s="79"/>
      <c r="I28" s="108"/>
      <c r="J28" s="52"/>
      <c r="K28" s="31"/>
      <c r="L28" s="52"/>
      <c r="M28" s="52"/>
      <c r="N28" s="52"/>
      <c r="O28" s="81"/>
      <c r="P28" s="81"/>
      <c r="Q28" s="52"/>
      <c r="R28" s="83"/>
      <c r="S28" s="58"/>
      <c r="T28" s="58"/>
      <c r="U28" s="58"/>
      <c r="V28" s="58"/>
      <c r="W28" s="58"/>
      <c r="X28" s="58"/>
      <c r="Y28" s="58"/>
      <c r="Z28" s="58"/>
      <c r="AA28" s="115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T28" s="93" t="str">
        <f t="shared" si="27"/>
        <v/>
      </c>
      <c r="AU28" s="76" t="str">
        <f t="shared" si="1"/>
        <v/>
      </c>
      <c r="AV28" s="76" t="str">
        <f t="shared" si="2"/>
        <v/>
      </c>
      <c r="AW28" s="94" t="str">
        <f t="shared" si="3"/>
        <v/>
      </c>
      <c r="AX28" s="101"/>
      <c r="AY28" s="93" t="str">
        <f t="shared" si="28"/>
        <v/>
      </c>
      <c r="AZ28" s="76" t="str">
        <f t="shared" si="4"/>
        <v/>
      </c>
      <c r="BA28" s="76" t="str">
        <f t="shared" si="5"/>
        <v/>
      </c>
      <c r="BB28" s="76" t="str">
        <f t="shared" si="6"/>
        <v/>
      </c>
      <c r="BC28" s="76" t="str">
        <f t="shared" si="7"/>
        <v/>
      </c>
      <c r="BD28" s="94" t="str">
        <f t="shared" si="8"/>
        <v/>
      </c>
      <c r="BF28" s="93" t="str">
        <f t="shared" si="9"/>
        <v/>
      </c>
      <c r="BG28" s="76" t="str">
        <f t="shared" si="10"/>
        <v/>
      </c>
      <c r="BH28" s="76" t="str">
        <f t="shared" si="11"/>
        <v/>
      </c>
      <c r="BI28" s="76" t="str">
        <f t="shared" si="12"/>
        <v/>
      </c>
      <c r="BJ28" s="76" t="str">
        <f t="shared" si="13"/>
        <v/>
      </c>
      <c r="BK28" s="94" t="str">
        <f t="shared" si="14"/>
        <v/>
      </c>
      <c r="BL28" s="77">
        <f t="shared" si="15"/>
        <v>0</v>
      </c>
      <c r="BM28" s="77">
        <f t="shared" si="16"/>
        <v>0</v>
      </c>
      <c r="BO28" s="93" t="str">
        <f t="shared" si="17"/>
        <v/>
      </c>
      <c r="BP28" s="76" t="str">
        <f t="shared" si="18"/>
        <v/>
      </c>
      <c r="BQ28" s="76" t="str">
        <f t="shared" si="19"/>
        <v/>
      </c>
      <c r="BR28" s="76" t="str">
        <f t="shared" si="20"/>
        <v/>
      </c>
      <c r="BS28" s="76" t="str">
        <f t="shared" si="21"/>
        <v/>
      </c>
      <c r="BT28" s="76" t="str">
        <f t="shared" si="22"/>
        <v/>
      </c>
      <c r="BU28" s="76" t="str">
        <f t="shared" si="23"/>
        <v/>
      </c>
      <c r="BV28" s="76" t="str">
        <f t="shared" si="24"/>
        <v/>
      </c>
      <c r="BW28" s="94" t="str">
        <f t="shared" si="25"/>
        <v/>
      </c>
      <c r="BX28" s="99" t="str">
        <f t="shared" si="26"/>
        <v/>
      </c>
    </row>
    <row r="29" spans="1:76" x14ac:dyDescent="0.25">
      <c r="A29" s="50">
        <v>6</v>
      </c>
      <c r="B29" s="51" t="s">
        <v>27</v>
      </c>
      <c r="C29" s="51">
        <v>18</v>
      </c>
      <c r="D29" s="51">
        <v>222</v>
      </c>
      <c r="E29" s="87">
        <f t="shared" si="0"/>
        <v>200</v>
      </c>
      <c r="F29" s="50"/>
      <c r="G29" s="50"/>
      <c r="H29" s="50">
        <v>480</v>
      </c>
      <c r="I29" s="109">
        <v>1.2</v>
      </c>
      <c r="J29" s="51">
        <v>2</v>
      </c>
      <c r="K29" s="32"/>
      <c r="L29" s="50">
        <v>16</v>
      </c>
      <c r="M29" s="51" t="s">
        <v>19</v>
      </c>
      <c r="N29" s="51">
        <v>18</v>
      </c>
      <c r="O29" s="50"/>
      <c r="P29" s="50">
        <v>890</v>
      </c>
      <c r="Q29" s="51">
        <v>32</v>
      </c>
      <c r="R29" s="83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T29" s="93" t="str">
        <f t="shared" si="27"/>
        <v/>
      </c>
      <c r="AU29" s="76" t="str">
        <f t="shared" si="1"/>
        <v/>
      </c>
      <c r="AV29" s="76" t="str">
        <f t="shared" si="2"/>
        <v/>
      </c>
      <c r="AW29" s="94">
        <f t="shared" si="3"/>
        <v>4</v>
      </c>
      <c r="AX29" s="101"/>
      <c r="AY29" s="93" t="str">
        <f t="shared" si="28"/>
        <v>Kasten4</v>
      </c>
      <c r="AZ29" s="76">
        <f t="shared" si="4"/>
        <v>202</v>
      </c>
      <c r="BA29" s="76">
        <f t="shared" si="5"/>
        <v>222</v>
      </c>
      <c r="BB29" s="76" t="str">
        <f t="shared" si="6"/>
        <v/>
      </c>
      <c r="BC29" s="76" t="str">
        <f t="shared" si="7"/>
        <v/>
      </c>
      <c r="BD29" s="94" t="str">
        <f t="shared" si="8"/>
        <v/>
      </c>
      <c r="BF29" s="93" t="str">
        <f t="shared" si="9"/>
        <v/>
      </c>
      <c r="BG29" s="76" t="str">
        <f t="shared" si="10"/>
        <v/>
      </c>
      <c r="BH29" s="76" t="str">
        <f t="shared" si="11"/>
        <v/>
      </c>
      <c r="BI29" s="76" t="str">
        <f t="shared" si="12"/>
        <v/>
      </c>
      <c r="BJ29" s="76">
        <f t="shared" si="13"/>
        <v>1</v>
      </c>
      <c r="BK29" s="94" t="str">
        <f t="shared" si="14"/>
        <v/>
      </c>
      <c r="BL29" s="77">
        <f t="shared" si="15"/>
        <v>1</v>
      </c>
      <c r="BM29" s="77">
        <f t="shared" si="16"/>
        <v>0</v>
      </c>
      <c r="BO29" s="93" t="str">
        <f t="shared" si="17"/>
        <v/>
      </c>
      <c r="BP29" s="76" t="str">
        <f t="shared" si="18"/>
        <v/>
      </c>
      <c r="BQ29" s="76" t="str">
        <f t="shared" si="19"/>
        <v/>
      </c>
      <c r="BR29" s="76" t="str">
        <f t="shared" si="20"/>
        <v/>
      </c>
      <c r="BS29" s="76" t="str">
        <f t="shared" si="21"/>
        <v/>
      </c>
      <c r="BT29" s="76" t="str">
        <f t="shared" si="22"/>
        <v/>
      </c>
      <c r="BU29" s="76" t="str">
        <f t="shared" si="23"/>
        <v/>
      </c>
      <c r="BV29" s="76" t="str">
        <f t="shared" si="24"/>
        <v/>
      </c>
      <c r="BW29" s="94">
        <f t="shared" si="25"/>
        <v>5</v>
      </c>
      <c r="BX29" s="99">
        <f t="shared" si="26"/>
        <v>200</v>
      </c>
    </row>
    <row r="30" spans="1:76" x14ac:dyDescent="0.25">
      <c r="A30" s="52"/>
      <c r="B30" s="52"/>
      <c r="C30" s="52"/>
      <c r="D30" s="52"/>
      <c r="E30" s="79" t="str">
        <f t="shared" si="0"/>
        <v/>
      </c>
      <c r="F30" s="79"/>
      <c r="G30" s="79"/>
      <c r="H30" s="79"/>
      <c r="I30" s="108"/>
      <c r="J30" s="52"/>
      <c r="K30" s="31"/>
      <c r="L30" s="52"/>
      <c r="M30" s="52"/>
      <c r="N30" s="52"/>
      <c r="O30" s="81"/>
      <c r="P30" s="81"/>
      <c r="Q30" s="52"/>
      <c r="R30" s="83"/>
      <c r="S30" s="58"/>
      <c r="T30" s="58"/>
      <c r="U30" s="58"/>
      <c r="V30" s="58"/>
      <c r="W30" s="58"/>
      <c r="X30" s="58"/>
      <c r="Y30" s="58"/>
      <c r="Z30" s="58"/>
      <c r="AA30" s="115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T30" s="93" t="str">
        <f t="shared" si="27"/>
        <v/>
      </c>
      <c r="AU30" s="76" t="str">
        <f t="shared" si="1"/>
        <v/>
      </c>
      <c r="AV30" s="76" t="str">
        <f t="shared" si="2"/>
        <v/>
      </c>
      <c r="AW30" s="94" t="str">
        <f t="shared" si="3"/>
        <v/>
      </c>
      <c r="AX30" s="101"/>
      <c r="AY30" s="93" t="str">
        <f t="shared" si="28"/>
        <v/>
      </c>
      <c r="AZ30" s="76" t="str">
        <f t="shared" si="4"/>
        <v/>
      </c>
      <c r="BA30" s="76" t="str">
        <f t="shared" si="5"/>
        <v/>
      </c>
      <c r="BB30" s="76" t="str">
        <f t="shared" si="6"/>
        <v/>
      </c>
      <c r="BC30" s="76" t="str">
        <f t="shared" si="7"/>
        <v/>
      </c>
      <c r="BD30" s="94" t="str">
        <f t="shared" si="8"/>
        <v/>
      </c>
      <c r="BF30" s="93" t="str">
        <f t="shared" si="9"/>
        <v/>
      </c>
      <c r="BG30" s="76" t="str">
        <f t="shared" si="10"/>
        <v/>
      </c>
      <c r="BH30" s="76" t="str">
        <f t="shared" si="11"/>
        <v/>
      </c>
      <c r="BI30" s="76" t="str">
        <f t="shared" si="12"/>
        <v/>
      </c>
      <c r="BJ30" s="76" t="str">
        <f t="shared" si="13"/>
        <v/>
      </c>
      <c r="BK30" s="94" t="str">
        <f t="shared" si="14"/>
        <v/>
      </c>
      <c r="BL30" s="77">
        <f t="shared" si="15"/>
        <v>0</v>
      </c>
      <c r="BM30" s="77">
        <f t="shared" si="16"/>
        <v>0</v>
      </c>
      <c r="BO30" s="93" t="str">
        <f t="shared" si="17"/>
        <v/>
      </c>
      <c r="BP30" s="76" t="str">
        <f t="shared" si="18"/>
        <v/>
      </c>
      <c r="BQ30" s="76" t="str">
        <f t="shared" si="19"/>
        <v/>
      </c>
      <c r="BR30" s="76" t="str">
        <f t="shared" si="20"/>
        <v/>
      </c>
      <c r="BS30" s="76" t="str">
        <f t="shared" si="21"/>
        <v/>
      </c>
      <c r="BT30" s="76" t="str">
        <f t="shared" si="22"/>
        <v/>
      </c>
      <c r="BU30" s="76" t="str">
        <f t="shared" si="23"/>
        <v/>
      </c>
      <c r="BV30" s="76" t="str">
        <f t="shared" si="24"/>
        <v/>
      </c>
      <c r="BW30" s="94" t="str">
        <f t="shared" si="25"/>
        <v/>
      </c>
      <c r="BX30" s="99" t="str">
        <f t="shared" si="26"/>
        <v/>
      </c>
    </row>
    <row r="31" spans="1:76" x14ac:dyDescent="0.25">
      <c r="A31" s="50"/>
      <c r="B31" s="51"/>
      <c r="C31" s="51"/>
      <c r="D31" s="51"/>
      <c r="E31" s="87" t="str">
        <f t="shared" si="0"/>
        <v/>
      </c>
      <c r="F31" s="50"/>
      <c r="G31" s="50"/>
      <c r="H31" s="50"/>
      <c r="I31" s="109"/>
      <c r="J31" s="51"/>
      <c r="K31" s="32"/>
      <c r="L31" s="50"/>
      <c r="M31" s="51"/>
      <c r="N31" s="51"/>
      <c r="O31" s="50"/>
      <c r="P31" s="50"/>
      <c r="Q31" s="51"/>
      <c r="R31" s="83"/>
      <c r="S31" s="58"/>
      <c r="T31" s="58"/>
      <c r="U31" s="58"/>
      <c r="V31" s="58"/>
      <c r="W31" s="58"/>
      <c r="X31" s="58"/>
      <c r="Y31" s="58"/>
      <c r="Z31" s="58"/>
      <c r="AA31" s="58"/>
      <c r="AB31" s="116"/>
      <c r="AC31" s="116"/>
      <c r="AD31" s="116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T31" s="93" t="str">
        <f t="shared" si="27"/>
        <v/>
      </c>
      <c r="AU31" s="76" t="str">
        <f t="shared" si="1"/>
        <v/>
      </c>
      <c r="AV31" s="76" t="str">
        <f t="shared" si="2"/>
        <v/>
      </c>
      <c r="AW31" s="94" t="str">
        <f t="shared" si="3"/>
        <v/>
      </c>
      <c r="AX31" s="101"/>
      <c r="AY31" s="93" t="str">
        <f t="shared" si="28"/>
        <v/>
      </c>
      <c r="AZ31" s="76" t="str">
        <f t="shared" si="4"/>
        <v/>
      </c>
      <c r="BA31" s="76" t="str">
        <f t="shared" si="5"/>
        <v/>
      </c>
      <c r="BB31" s="76" t="str">
        <f t="shared" si="6"/>
        <v/>
      </c>
      <c r="BC31" s="76" t="str">
        <f t="shared" si="7"/>
        <v/>
      </c>
      <c r="BD31" s="94" t="str">
        <f t="shared" si="8"/>
        <v/>
      </c>
      <c r="BF31" s="93" t="str">
        <f t="shared" si="9"/>
        <v/>
      </c>
      <c r="BG31" s="76" t="str">
        <f t="shared" si="10"/>
        <v/>
      </c>
      <c r="BH31" s="76" t="str">
        <f t="shared" si="11"/>
        <v/>
      </c>
      <c r="BI31" s="76" t="str">
        <f t="shared" si="12"/>
        <v/>
      </c>
      <c r="BJ31" s="76" t="str">
        <f t="shared" si="13"/>
        <v/>
      </c>
      <c r="BK31" s="94" t="str">
        <f t="shared" si="14"/>
        <v/>
      </c>
      <c r="BL31" s="77">
        <f t="shared" si="15"/>
        <v>0</v>
      </c>
      <c r="BM31" s="77">
        <f t="shared" si="16"/>
        <v>0</v>
      </c>
      <c r="BO31" s="93" t="str">
        <f t="shared" si="17"/>
        <v/>
      </c>
      <c r="BP31" s="76" t="str">
        <f t="shared" si="18"/>
        <v/>
      </c>
      <c r="BQ31" s="76" t="str">
        <f t="shared" si="19"/>
        <v/>
      </c>
      <c r="BR31" s="76" t="str">
        <f t="shared" si="20"/>
        <v/>
      </c>
      <c r="BS31" s="76" t="str">
        <f t="shared" si="21"/>
        <v/>
      </c>
      <c r="BT31" s="76" t="str">
        <f t="shared" si="22"/>
        <v/>
      </c>
      <c r="BU31" s="76" t="str">
        <f t="shared" si="23"/>
        <v/>
      </c>
      <c r="BV31" s="76" t="str">
        <f t="shared" si="24"/>
        <v/>
      </c>
      <c r="BW31" s="94" t="str">
        <f t="shared" si="25"/>
        <v/>
      </c>
      <c r="BX31" s="99" t="str">
        <f t="shared" si="26"/>
        <v/>
      </c>
    </row>
    <row r="32" spans="1:76" x14ac:dyDescent="0.25">
      <c r="A32" s="52"/>
      <c r="B32" s="52"/>
      <c r="C32" s="52"/>
      <c r="D32" s="52"/>
      <c r="E32" s="79" t="str">
        <f t="shared" si="0"/>
        <v/>
      </c>
      <c r="F32" s="79"/>
      <c r="G32" s="79"/>
      <c r="H32" s="79"/>
      <c r="I32" s="108"/>
      <c r="J32" s="52"/>
      <c r="K32" s="31"/>
      <c r="L32" s="52"/>
      <c r="M32" s="52"/>
      <c r="N32" s="52"/>
      <c r="O32" s="81"/>
      <c r="P32" s="81"/>
      <c r="Q32" s="52"/>
      <c r="R32" s="83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T32" s="93" t="str">
        <f t="shared" si="27"/>
        <v/>
      </c>
      <c r="AU32" s="76" t="str">
        <f t="shared" si="1"/>
        <v/>
      </c>
      <c r="AV32" s="76" t="str">
        <f t="shared" si="2"/>
        <v/>
      </c>
      <c r="AW32" s="94" t="str">
        <f t="shared" si="3"/>
        <v/>
      </c>
      <c r="AX32" s="101"/>
      <c r="AY32" s="93" t="str">
        <f t="shared" si="28"/>
        <v/>
      </c>
      <c r="AZ32" s="76" t="str">
        <f t="shared" si="4"/>
        <v/>
      </c>
      <c r="BA32" s="76" t="str">
        <f t="shared" si="5"/>
        <v/>
      </c>
      <c r="BB32" s="76" t="str">
        <f t="shared" si="6"/>
        <v/>
      </c>
      <c r="BC32" s="76" t="str">
        <f t="shared" si="7"/>
        <v/>
      </c>
      <c r="BD32" s="94" t="str">
        <f t="shared" si="8"/>
        <v/>
      </c>
      <c r="BF32" s="93" t="str">
        <f t="shared" si="9"/>
        <v/>
      </c>
      <c r="BG32" s="76" t="str">
        <f t="shared" si="10"/>
        <v/>
      </c>
      <c r="BH32" s="76" t="str">
        <f t="shared" si="11"/>
        <v/>
      </c>
      <c r="BI32" s="76" t="str">
        <f t="shared" si="12"/>
        <v/>
      </c>
      <c r="BJ32" s="76" t="str">
        <f t="shared" si="13"/>
        <v/>
      </c>
      <c r="BK32" s="94" t="str">
        <f t="shared" si="14"/>
        <v/>
      </c>
      <c r="BL32" s="77">
        <f t="shared" si="15"/>
        <v>0</v>
      </c>
      <c r="BM32" s="77">
        <f t="shared" si="16"/>
        <v>0</v>
      </c>
      <c r="BO32" s="93" t="str">
        <f t="shared" si="17"/>
        <v/>
      </c>
      <c r="BP32" s="76" t="str">
        <f t="shared" si="18"/>
        <v/>
      </c>
      <c r="BQ32" s="76" t="str">
        <f t="shared" si="19"/>
        <v/>
      </c>
      <c r="BR32" s="76" t="str">
        <f t="shared" si="20"/>
        <v/>
      </c>
      <c r="BS32" s="76" t="str">
        <f t="shared" si="21"/>
        <v/>
      </c>
      <c r="BT32" s="76" t="str">
        <f t="shared" si="22"/>
        <v/>
      </c>
      <c r="BU32" s="76" t="str">
        <f t="shared" si="23"/>
        <v/>
      </c>
      <c r="BV32" s="76" t="str">
        <f t="shared" si="24"/>
        <v/>
      </c>
      <c r="BW32" s="94" t="str">
        <f t="shared" si="25"/>
        <v/>
      </c>
      <c r="BX32" s="99" t="str">
        <f t="shared" si="26"/>
        <v/>
      </c>
    </row>
    <row r="33" spans="1:76" x14ac:dyDescent="0.25">
      <c r="A33" s="50"/>
      <c r="B33" s="51"/>
      <c r="C33" s="51"/>
      <c r="D33" s="51"/>
      <c r="E33" s="87" t="str">
        <f t="shared" si="0"/>
        <v/>
      </c>
      <c r="F33" s="50"/>
      <c r="G33" s="50"/>
      <c r="H33" s="50"/>
      <c r="I33" s="109"/>
      <c r="J33" s="51"/>
      <c r="K33" s="32"/>
      <c r="L33" s="50"/>
      <c r="M33" s="51"/>
      <c r="N33" s="51"/>
      <c r="O33" s="50"/>
      <c r="P33" s="50"/>
      <c r="Q33" s="51"/>
      <c r="R33" s="83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T33" s="93" t="str">
        <f t="shared" si="27"/>
        <v/>
      </c>
      <c r="AU33" s="76" t="str">
        <f t="shared" si="1"/>
        <v/>
      </c>
      <c r="AV33" s="76" t="str">
        <f t="shared" si="2"/>
        <v/>
      </c>
      <c r="AW33" s="94" t="str">
        <f t="shared" si="3"/>
        <v/>
      </c>
      <c r="AX33" s="101"/>
      <c r="AY33" s="93" t="str">
        <f t="shared" si="28"/>
        <v/>
      </c>
      <c r="AZ33" s="76" t="str">
        <f t="shared" si="4"/>
        <v/>
      </c>
      <c r="BA33" s="76" t="str">
        <f t="shared" si="5"/>
        <v/>
      </c>
      <c r="BB33" s="76" t="str">
        <f t="shared" si="6"/>
        <v/>
      </c>
      <c r="BC33" s="76" t="str">
        <f t="shared" si="7"/>
        <v/>
      </c>
      <c r="BD33" s="94" t="str">
        <f t="shared" si="8"/>
        <v/>
      </c>
      <c r="BF33" s="93" t="str">
        <f t="shared" si="9"/>
        <v/>
      </c>
      <c r="BG33" s="76" t="str">
        <f t="shared" si="10"/>
        <v/>
      </c>
      <c r="BH33" s="76" t="str">
        <f t="shared" si="11"/>
        <v/>
      </c>
      <c r="BI33" s="76" t="str">
        <f t="shared" si="12"/>
        <v/>
      </c>
      <c r="BJ33" s="76" t="str">
        <f t="shared" si="13"/>
        <v/>
      </c>
      <c r="BK33" s="94" t="str">
        <f t="shared" si="14"/>
        <v/>
      </c>
      <c r="BL33" s="77">
        <f t="shared" si="15"/>
        <v>0</v>
      </c>
      <c r="BM33" s="77">
        <f t="shared" si="16"/>
        <v>0</v>
      </c>
      <c r="BO33" s="93" t="str">
        <f t="shared" si="17"/>
        <v/>
      </c>
      <c r="BP33" s="76" t="str">
        <f t="shared" si="18"/>
        <v/>
      </c>
      <c r="BQ33" s="76" t="str">
        <f t="shared" si="19"/>
        <v/>
      </c>
      <c r="BR33" s="76" t="str">
        <f t="shared" si="20"/>
        <v/>
      </c>
      <c r="BS33" s="76" t="str">
        <f t="shared" si="21"/>
        <v/>
      </c>
      <c r="BT33" s="76" t="str">
        <f t="shared" si="22"/>
        <v/>
      </c>
      <c r="BU33" s="76" t="str">
        <f t="shared" si="23"/>
        <v/>
      </c>
      <c r="BV33" s="76" t="str">
        <f t="shared" si="24"/>
        <v/>
      </c>
      <c r="BW33" s="94" t="str">
        <f t="shared" si="25"/>
        <v/>
      </c>
      <c r="BX33" s="99" t="str">
        <f t="shared" si="26"/>
        <v/>
      </c>
    </row>
    <row r="34" spans="1:76" x14ac:dyDescent="0.25">
      <c r="A34" s="52"/>
      <c r="B34" s="52"/>
      <c r="C34" s="52"/>
      <c r="D34" s="52"/>
      <c r="E34" s="79" t="str">
        <f t="shared" si="0"/>
        <v/>
      </c>
      <c r="F34" s="79"/>
      <c r="G34" s="79"/>
      <c r="H34" s="79"/>
      <c r="I34" s="108"/>
      <c r="J34" s="52"/>
      <c r="K34" s="31"/>
      <c r="L34" s="52"/>
      <c r="M34" s="52"/>
      <c r="N34" s="52"/>
      <c r="O34" s="81"/>
      <c r="P34" s="81"/>
      <c r="Q34" s="52"/>
      <c r="R34" s="83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T34" s="93" t="str">
        <f t="shared" si="27"/>
        <v/>
      </c>
      <c r="AU34" s="76" t="str">
        <f t="shared" si="1"/>
        <v/>
      </c>
      <c r="AV34" s="76" t="str">
        <f t="shared" si="2"/>
        <v/>
      </c>
      <c r="AW34" s="94" t="str">
        <f t="shared" si="3"/>
        <v/>
      </c>
      <c r="AX34" s="101"/>
      <c r="AY34" s="93" t="str">
        <f t="shared" si="28"/>
        <v/>
      </c>
      <c r="AZ34" s="76" t="str">
        <f t="shared" si="4"/>
        <v/>
      </c>
      <c r="BA34" s="76" t="str">
        <f t="shared" si="5"/>
        <v/>
      </c>
      <c r="BB34" s="76" t="str">
        <f t="shared" si="6"/>
        <v/>
      </c>
      <c r="BC34" s="76" t="str">
        <f t="shared" si="7"/>
        <v/>
      </c>
      <c r="BD34" s="94" t="str">
        <f t="shared" si="8"/>
        <v/>
      </c>
      <c r="BF34" s="93" t="str">
        <f t="shared" si="9"/>
        <v/>
      </c>
      <c r="BG34" s="76" t="str">
        <f t="shared" si="10"/>
        <v/>
      </c>
      <c r="BH34" s="76" t="str">
        <f t="shared" si="11"/>
        <v/>
      </c>
      <c r="BI34" s="76" t="str">
        <f t="shared" si="12"/>
        <v/>
      </c>
      <c r="BJ34" s="76" t="str">
        <f t="shared" si="13"/>
        <v/>
      </c>
      <c r="BK34" s="94" t="str">
        <f t="shared" si="14"/>
        <v/>
      </c>
      <c r="BL34" s="77">
        <f t="shared" si="15"/>
        <v>0</v>
      </c>
      <c r="BM34" s="77">
        <f t="shared" si="16"/>
        <v>0</v>
      </c>
      <c r="BO34" s="93" t="str">
        <f t="shared" si="17"/>
        <v/>
      </c>
      <c r="BP34" s="76" t="str">
        <f t="shared" si="18"/>
        <v/>
      </c>
      <c r="BQ34" s="76" t="str">
        <f t="shared" si="19"/>
        <v/>
      </c>
      <c r="BR34" s="76" t="str">
        <f t="shared" si="20"/>
        <v/>
      </c>
      <c r="BS34" s="76" t="str">
        <f t="shared" si="21"/>
        <v/>
      </c>
      <c r="BT34" s="76" t="str">
        <f t="shared" si="22"/>
        <v/>
      </c>
      <c r="BU34" s="76" t="str">
        <f t="shared" si="23"/>
        <v/>
      </c>
      <c r="BV34" s="76" t="str">
        <f t="shared" si="24"/>
        <v/>
      </c>
      <c r="BW34" s="94" t="str">
        <f t="shared" si="25"/>
        <v/>
      </c>
      <c r="BX34" s="99" t="str">
        <f t="shared" si="26"/>
        <v/>
      </c>
    </row>
    <row r="35" spans="1:76" x14ac:dyDescent="0.25">
      <c r="A35" s="50"/>
      <c r="B35" s="51"/>
      <c r="C35" s="51"/>
      <c r="D35" s="51"/>
      <c r="E35" s="87" t="str">
        <f t="shared" si="0"/>
        <v/>
      </c>
      <c r="F35" s="50"/>
      <c r="G35" s="50"/>
      <c r="H35" s="50"/>
      <c r="I35" s="109"/>
      <c r="J35" s="51"/>
      <c r="K35" s="32"/>
      <c r="L35" s="50"/>
      <c r="M35" s="51"/>
      <c r="N35" s="51"/>
      <c r="O35" s="50"/>
      <c r="P35" s="50"/>
      <c r="Q35" s="51"/>
      <c r="R35" s="83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T35" s="95" t="str">
        <f t="shared" si="27"/>
        <v/>
      </c>
      <c r="AU35" s="96" t="str">
        <f t="shared" si="1"/>
        <v/>
      </c>
      <c r="AV35" s="96" t="str">
        <f t="shared" si="2"/>
        <v/>
      </c>
      <c r="AW35" s="97" t="str">
        <f t="shared" si="3"/>
        <v/>
      </c>
      <c r="AX35" s="102"/>
      <c r="AY35" s="95" t="str">
        <f t="shared" si="28"/>
        <v/>
      </c>
      <c r="AZ35" s="96" t="str">
        <f t="shared" si="4"/>
        <v/>
      </c>
      <c r="BA35" s="96" t="str">
        <f t="shared" si="5"/>
        <v/>
      </c>
      <c r="BB35" s="96" t="str">
        <f t="shared" si="6"/>
        <v/>
      </c>
      <c r="BC35" s="96" t="str">
        <f t="shared" si="7"/>
        <v/>
      </c>
      <c r="BD35" s="97" t="str">
        <f t="shared" si="8"/>
        <v/>
      </c>
      <c r="BF35" s="95" t="str">
        <f t="shared" si="9"/>
        <v/>
      </c>
      <c r="BG35" s="96" t="str">
        <f t="shared" si="10"/>
        <v/>
      </c>
      <c r="BH35" s="96" t="str">
        <f t="shared" si="11"/>
        <v/>
      </c>
      <c r="BI35" s="96" t="str">
        <f t="shared" si="12"/>
        <v/>
      </c>
      <c r="BJ35" s="96" t="str">
        <f t="shared" si="13"/>
        <v/>
      </c>
      <c r="BK35" s="97" t="str">
        <f t="shared" si="14"/>
        <v/>
      </c>
      <c r="BL35" s="77">
        <f t="shared" si="15"/>
        <v>0</v>
      </c>
      <c r="BM35" s="77">
        <f t="shared" si="16"/>
        <v>0</v>
      </c>
      <c r="BO35" s="95" t="str">
        <f t="shared" si="17"/>
        <v/>
      </c>
      <c r="BP35" s="96" t="str">
        <f t="shared" si="18"/>
        <v/>
      </c>
      <c r="BQ35" s="96" t="str">
        <f t="shared" si="19"/>
        <v/>
      </c>
      <c r="BR35" s="96" t="str">
        <f t="shared" si="20"/>
        <v/>
      </c>
      <c r="BS35" s="96" t="str">
        <f t="shared" si="21"/>
        <v/>
      </c>
      <c r="BT35" s="96" t="str">
        <f t="shared" si="22"/>
        <v/>
      </c>
      <c r="BU35" s="96" t="str">
        <f t="shared" si="23"/>
        <v/>
      </c>
      <c r="BV35" s="96" t="str">
        <f t="shared" si="24"/>
        <v/>
      </c>
      <c r="BW35" s="97" t="str">
        <f t="shared" si="25"/>
        <v/>
      </c>
      <c r="BX35" s="99" t="str">
        <f t="shared" si="26"/>
        <v/>
      </c>
    </row>
    <row r="36" spans="1:76" ht="15" customHeight="1" x14ac:dyDescent="0.25">
      <c r="A36" s="144" t="str">
        <f>IF(BL36&gt;0,AX10,"")</f>
        <v>Pour les types spéciaux PGS, PLS, PFS, PES, PUS, LS, il doit nous être remis un dessin pour approbation / exécution !</v>
      </c>
      <c r="B36" s="144"/>
      <c r="C36" s="144"/>
      <c r="D36" s="144"/>
      <c r="E36" s="144"/>
      <c r="F36" s="144"/>
      <c r="G36" s="144"/>
      <c r="H36" s="144"/>
      <c r="I36" s="48"/>
      <c r="J36" s="48"/>
      <c r="K36" s="31"/>
      <c r="L36" s="47"/>
      <c r="M36" s="47"/>
      <c r="N36" s="49"/>
      <c r="O36" s="31"/>
      <c r="P36" s="31"/>
      <c r="Q36" s="48"/>
      <c r="R36" s="83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T36" s="77">
        <f>COUNTIF(AT18:AT35,1)</f>
        <v>4</v>
      </c>
      <c r="AU36" s="77">
        <f>COUNTIF(AU18:AU35,2)</f>
        <v>0</v>
      </c>
      <c r="AV36" s="77">
        <f>COUNTIF(AV18:AV35,3)</f>
        <v>0</v>
      </c>
      <c r="AW36" s="77">
        <f>COUNTIF(AW18:AW35,4)</f>
        <v>2</v>
      </c>
      <c r="AX36" s="98">
        <f>SUM(AT36:AW36)</f>
        <v>6</v>
      </c>
      <c r="AY36"/>
      <c r="BF36" s="76">
        <f t="shared" ref="BF36:BK36" si="29">COUNTIF(BF18:BF35,1)</f>
        <v>0</v>
      </c>
      <c r="BG36" s="76">
        <f t="shared" si="29"/>
        <v>0</v>
      </c>
      <c r="BH36" s="76">
        <f t="shared" si="29"/>
        <v>0</v>
      </c>
      <c r="BI36" s="76">
        <f t="shared" si="29"/>
        <v>0</v>
      </c>
      <c r="BJ36" s="76">
        <f t="shared" si="29"/>
        <v>1</v>
      </c>
      <c r="BK36" s="76">
        <f t="shared" si="29"/>
        <v>1</v>
      </c>
      <c r="BL36" s="98">
        <f>SUM(BF36:BK36)</f>
        <v>2</v>
      </c>
    </row>
    <row r="37" spans="1:76" x14ac:dyDescent="0.25">
      <c r="A37" s="144"/>
      <c r="B37" s="144"/>
      <c r="C37" s="144"/>
      <c r="D37" s="144"/>
      <c r="E37" s="144"/>
      <c r="F37" s="144"/>
      <c r="G37" s="144"/>
      <c r="H37" s="144"/>
      <c r="I37" s="110" t="s">
        <v>96</v>
      </c>
      <c r="J37" s="73">
        <f>SUM(J18:J36)</f>
        <v>17</v>
      </c>
      <c r="K37" s="35"/>
      <c r="L37" s="58"/>
      <c r="M37" s="58"/>
      <c r="N37" s="34"/>
      <c r="O37" s="41"/>
      <c r="P37" s="34" t="s">
        <v>95</v>
      </c>
      <c r="Q37" s="73">
        <f>SUM(Q18:Q36)</f>
        <v>146</v>
      </c>
      <c r="R37" s="83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U37"/>
      <c r="AV37"/>
      <c r="AW37"/>
      <c r="AX37"/>
      <c r="AY37"/>
      <c r="BJ37" s="98">
        <f>SUM(BF36:BJ36)</f>
        <v>1</v>
      </c>
    </row>
    <row r="38" spans="1:76" x14ac:dyDescent="0.2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83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X38"/>
      <c r="AY38"/>
    </row>
    <row r="39" spans="1:76" x14ac:dyDescent="0.25">
      <c r="A39" s="28" t="s">
        <v>94</v>
      </c>
      <c r="B39" s="28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83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X39"/>
      <c r="AY39"/>
    </row>
    <row r="40" spans="1:76" x14ac:dyDescent="0.25">
      <c r="A40" s="131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2"/>
      <c r="R40" s="83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</row>
    <row r="41" spans="1:76" x14ac:dyDescent="0.25">
      <c r="A41" s="127"/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8"/>
      <c r="R41" s="83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</row>
    <row r="42" spans="1:76" x14ac:dyDescent="0.25">
      <c r="A42" s="127"/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8"/>
      <c r="R42" s="83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</row>
    <row r="43" spans="1:76" x14ac:dyDescent="0.25">
      <c r="A43" s="127"/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8"/>
      <c r="R43" s="83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</row>
    <row r="44" spans="1:76" x14ac:dyDescent="0.25">
      <c r="A44" s="129"/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30"/>
      <c r="R44" s="83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</row>
    <row r="45" spans="1:76" x14ac:dyDescent="0.25">
      <c r="A45" s="125"/>
      <c r="B45" s="125"/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6"/>
      <c r="R45" s="83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</row>
    <row r="46" spans="1:76" ht="15.75" x14ac:dyDescent="0.25">
      <c r="A46" s="36"/>
      <c r="B46" s="36"/>
      <c r="C46" s="37"/>
      <c r="D46" s="37"/>
      <c r="E46" s="36"/>
      <c r="F46" s="36"/>
      <c r="G46" s="113" t="s">
        <v>106</v>
      </c>
      <c r="I46" s="58"/>
      <c r="J46" s="36"/>
      <c r="K46" s="36"/>
      <c r="L46" s="37"/>
      <c r="M46" s="37"/>
      <c r="N46" s="37"/>
      <c r="O46" s="55"/>
      <c r="P46" s="58"/>
      <c r="Q46" s="72" t="s">
        <v>72</v>
      </c>
      <c r="R46" s="83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</row>
    <row r="47" spans="1:76" ht="15.75" x14ac:dyDescent="0.25">
      <c r="A47" s="36"/>
      <c r="B47" s="36"/>
      <c r="C47" s="37"/>
      <c r="D47" s="37"/>
      <c r="E47" s="36"/>
      <c r="F47" s="36"/>
      <c r="G47" s="58"/>
      <c r="H47" s="58"/>
      <c r="J47" s="36"/>
      <c r="K47" s="36"/>
      <c r="L47" s="36"/>
      <c r="M47" s="36"/>
      <c r="N47" s="36"/>
      <c r="O47" s="55"/>
      <c r="P47" s="56"/>
      <c r="Q47" s="33"/>
      <c r="R47" s="83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</row>
    <row r="48" spans="1:76" ht="15.75" x14ac:dyDescent="0.25">
      <c r="A48" s="36"/>
      <c r="B48" s="36"/>
      <c r="C48" s="37"/>
      <c r="D48" s="37"/>
      <c r="E48" s="36"/>
      <c r="F48" s="36"/>
      <c r="G48" s="74" t="s">
        <v>99</v>
      </c>
      <c r="H48" s="58"/>
      <c r="I48" s="36"/>
      <c r="J48" s="36"/>
      <c r="K48" s="36"/>
      <c r="L48" s="36"/>
      <c r="M48" s="36"/>
      <c r="N48" s="36"/>
      <c r="O48" s="55"/>
      <c r="P48" s="41"/>
      <c r="Q48" s="57"/>
      <c r="R48" s="83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</row>
    <row r="49" spans="1:42" ht="15.75" x14ac:dyDescent="0.25">
      <c r="A49" s="36"/>
      <c r="B49" s="36"/>
      <c r="C49" s="37"/>
      <c r="D49" s="37"/>
      <c r="E49" s="36"/>
      <c r="F49" s="36"/>
      <c r="G49" s="112" t="s">
        <v>100</v>
      </c>
      <c r="H49" s="58"/>
      <c r="I49" s="36"/>
      <c r="J49" s="36"/>
      <c r="K49" s="36"/>
      <c r="L49" s="36"/>
      <c r="M49" s="36"/>
      <c r="N49" s="36"/>
      <c r="O49" s="55"/>
      <c r="P49" s="56"/>
      <c r="Q49" s="37"/>
      <c r="R49" s="83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</row>
    <row r="50" spans="1:42" x14ac:dyDescent="0.25">
      <c r="A50" s="58"/>
      <c r="B50" s="58"/>
      <c r="C50" s="58"/>
      <c r="D50" s="58"/>
      <c r="E50" s="58"/>
      <c r="F50" s="58"/>
      <c r="G50" s="58"/>
      <c r="I50" s="58"/>
      <c r="J50" s="58"/>
      <c r="K50" s="58"/>
      <c r="L50" s="58"/>
      <c r="M50" s="58"/>
      <c r="N50" s="58"/>
      <c r="O50" s="58"/>
      <c r="P50" s="58"/>
      <c r="Q50" s="58"/>
      <c r="R50" s="83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</row>
    <row r="51" spans="1:42" x14ac:dyDescent="0.25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</row>
    <row r="52" spans="1:42" x14ac:dyDescent="0.25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</row>
    <row r="53" spans="1:42" x14ac:dyDescent="0.25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</row>
    <row r="54" spans="1:42" x14ac:dyDescent="0.25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</row>
    <row r="55" spans="1:42" x14ac:dyDescent="0.25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</row>
    <row r="56" spans="1:42" x14ac:dyDescent="0.25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</row>
    <row r="57" spans="1:42" x14ac:dyDescent="0.25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</row>
    <row r="58" spans="1:42" x14ac:dyDescent="0.25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</row>
    <row r="59" spans="1:42" x14ac:dyDescent="0.25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</row>
    <row r="60" spans="1:42" x14ac:dyDescent="0.25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</row>
    <row r="61" spans="1:42" x14ac:dyDescent="0.25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</row>
    <row r="64" spans="1:42" x14ac:dyDescent="0.25">
      <c r="B64" s="111"/>
    </row>
    <row r="65" spans="2:9" x14ac:dyDescent="0.25">
      <c r="C65" s="111"/>
      <c r="D65" s="111"/>
      <c r="E65" s="111"/>
      <c r="F65" s="111"/>
      <c r="G65" s="111"/>
      <c r="H65" s="111"/>
      <c r="I65" s="111"/>
    </row>
    <row r="66" spans="2:9" x14ac:dyDescent="0.25">
      <c r="B66" s="111"/>
      <c r="C66" s="111"/>
      <c r="D66" s="111"/>
      <c r="E66" s="111"/>
      <c r="F66" s="111"/>
      <c r="G66" s="111"/>
      <c r="H66" s="111"/>
      <c r="I66" s="111"/>
    </row>
  </sheetData>
  <sheetProtection algorithmName="SHA-512" hashValue="mzRSX8L5yqnngjgxgrjopYBC9daFvl6zLTp0oOQcTS47P1dgiKoGmacbdpwqM7gN1rp7lrwLnv9P1AGl+XxuRw==" saltValue="rmfIiiV1JyD09BXH4qZtRA==" spinCount="100000" sheet="1" objects="1" scenarios="1" selectLockedCells="1" selectUnlockedCells="1"/>
  <mergeCells count="36">
    <mergeCell ref="A45:Q45"/>
    <mergeCell ref="Q15:Q16"/>
    <mergeCell ref="A36:H37"/>
    <mergeCell ref="A40:Q40"/>
    <mergeCell ref="A41:Q41"/>
    <mergeCell ref="A42:Q42"/>
    <mergeCell ref="A43:Q43"/>
    <mergeCell ref="A15:A17"/>
    <mergeCell ref="B15:B17"/>
    <mergeCell ref="E15:H15"/>
    <mergeCell ref="I15:I16"/>
    <mergeCell ref="L15:L17"/>
    <mergeCell ref="O15:P15"/>
    <mergeCell ref="D12:J12"/>
    <mergeCell ref="L12:Q12"/>
    <mergeCell ref="I14:J14"/>
    <mergeCell ref="P14:Q14"/>
    <mergeCell ref="A44:Q44"/>
    <mergeCell ref="A8:C9"/>
    <mergeCell ref="D8:J8"/>
    <mergeCell ref="P8:Q8"/>
    <mergeCell ref="D9:J9"/>
    <mergeCell ref="L9:N9"/>
    <mergeCell ref="P9:Q9"/>
    <mergeCell ref="AS1:AS11"/>
    <mergeCell ref="D3:J3"/>
    <mergeCell ref="D4:J4"/>
    <mergeCell ref="L4:O4"/>
    <mergeCell ref="P4:Q4"/>
    <mergeCell ref="D5:J5"/>
    <mergeCell ref="D6:J6"/>
    <mergeCell ref="O6:Q7"/>
    <mergeCell ref="D7:J7"/>
    <mergeCell ref="D10:J10"/>
    <mergeCell ref="D11:J11"/>
    <mergeCell ref="L11:Q11"/>
  </mergeCells>
  <conditionalFormatting sqref="B18">
    <cfRule type="expression" dxfId="37" priority="37">
      <formula>$BL$18&gt;0</formula>
    </cfRule>
  </conditionalFormatting>
  <conditionalFormatting sqref="B19">
    <cfRule type="expression" dxfId="36" priority="38">
      <formula>$BL$19&gt;0</formula>
    </cfRule>
  </conditionalFormatting>
  <conditionalFormatting sqref="B20">
    <cfRule type="expression" dxfId="35" priority="36">
      <formula>$BL$20&gt;0</formula>
    </cfRule>
  </conditionalFormatting>
  <conditionalFormatting sqref="B21">
    <cfRule type="expression" dxfId="34" priority="35">
      <formula>$BL$21&gt;0</formula>
    </cfRule>
  </conditionalFormatting>
  <conditionalFormatting sqref="B22">
    <cfRule type="expression" dxfId="33" priority="34">
      <formula>$BL$22&gt;0</formula>
    </cfRule>
  </conditionalFormatting>
  <conditionalFormatting sqref="B23">
    <cfRule type="expression" dxfId="32" priority="33">
      <formula>$BL$23&gt;0</formula>
    </cfRule>
  </conditionalFormatting>
  <conditionalFormatting sqref="B24">
    <cfRule type="expression" dxfId="31" priority="32">
      <formula>$BL$24&gt;0</formula>
    </cfRule>
  </conditionalFormatting>
  <conditionalFormatting sqref="B25">
    <cfRule type="expression" dxfId="30" priority="31">
      <formula>$BL$25&gt;0</formula>
    </cfRule>
  </conditionalFormatting>
  <conditionalFormatting sqref="B26">
    <cfRule type="expression" dxfId="29" priority="30">
      <formula>$BL$26&gt;0</formula>
    </cfRule>
  </conditionalFormatting>
  <conditionalFormatting sqref="B27">
    <cfRule type="expression" dxfId="28" priority="29">
      <formula>$BL$27&gt;0</formula>
    </cfRule>
  </conditionalFormatting>
  <conditionalFormatting sqref="B28">
    <cfRule type="expression" dxfId="27" priority="28">
      <formula>$BL$28&gt;0</formula>
    </cfRule>
  </conditionalFormatting>
  <conditionalFormatting sqref="B29">
    <cfRule type="expression" dxfId="26" priority="27">
      <formula>$BL$29&gt;0</formula>
    </cfRule>
  </conditionalFormatting>
  <conditionalFormatting sqref="B30">
    <cfRule type="expression" dxfId="25" priority="26">
      <formula>$BL$30&gt;0</formula>
    </cfRule>
  </conditionalFormatting>
  <conditionalFormatting sqref="B31">
    <cfRule type="expression" dxfId="24" priority="25">
      <formula>$BL$31&gt;0</formula>
    </cfRule>
  </conditionalFormatting>
  <conditionalFormatting sqref="B32">
    <cfRule type="expression" dxfId="23" priority="24">
      <formula>$BL$32&gt;0</formula>
    </cfRule>
  </conditionalFormatting>
  <conditionalFormatting sqref="B33">
    <cfRule type="expression" dxfId="22" priority="23">
      <formula>$BL$33&gt;0</formula>
    </cfRule>
  </conditionalFormatting>
  <conditionalFormatting sqref="B34">
    <cfRule type="expression" dxfId="21" priority="22">
      <formula>$BL$34&gt;0</formula>
    </cfRule>
  </conditionalFormatting>
  <conditionalFormatting sqref="B35">
    <cfRule type="expression" dxfId="20" priority="21">
      <formula>$BL$35&gt;0</formula>
    </cfRule>
  </conditionalFormatting>
  <conditionalFormatting sqref="J37 O37 Q37">
    <cfRule type="cellIs" dxfId="18" priority="39" stopIfTrue="1" operator="lessThanOrEqual">
      <formula>0</formula>
    </cfRule>
  </conditionalFormatting>
  <conditionalFormatting sqref="M18">
    <cfRule type="expression" dxfId="17" priority="18">
      <formula>$BM$18&gt;0</formula>
    </cfRule>
  </conditionalFormatting>
  <conditionalFormatting sqref="M19">
    <cfRule type="expression" dxfId="16" priority="20">
      <formula>$BM$19&gt;0</formula>
    </cfRule>
  </conditionalFormatting>
  <conditionalFormatting sqref="M20">
    <cfRule type="expression" dxfId="15" priority="19">
      <formula>$BM$20&gt;0</formula>
    </cfRule>
  </conditionalFormatting>
  <conditionalFormatting sqref="M21">
    <cfRule type="expression" dxfId="14" priority="17">
      <formula>$BM$21&gt;0</formula>
    </cfRule>
  </conditionalFormatting>
  <conditionalFormatting sqref="M22">
    <cfRule type="expression" dxfId="13" priority="16">
      <formula>$BM$22&gt;0</formula>
    </cfRule>
  </conditionalFormatting>
  <conditionalFormatting sqref="M23">
    <cfRule type="expression" dxfId="12" priority="15">
      <formula>$BM$23&gt;0</formula>
    </cfRule>
  </conditionalFormatting>
  <conditionalFormatting sqref="M24">
    <cfRule type="expression" dxfId="11" priority="14">
      <formula>$BM$24&gt;0</formula>
    </cfRule>
  </conditionalFormatting>
  <conditionalFormatting sqref="M25">
    <cfRule type="expression" dxfId="10" priority="13">
      <formula>$BM$25&gt;0</formula>
    </cfRule>
  </conditionalFormatting>
  <conditionalFormatting sqref="M26">
    <cfRule type="expression" dxfId="9" priority="12">
      <formula>$BM$26&gt;0</formula>
    </cfRule>
  </conditionalFormatting>
  <conditionalFormatting sqref="M27">
    <cfRule type="expression" dxfId="8" priority="11">
      <formula>$BM$27&gt;0</formula>
    </cfRule>
  </conditionalFormatting>
  <conditionalFormatting sqref="M28">
    <cfRule type="expression" dxfId="7" priority="10">
      <formula>$BM$28&gt;0</formula>
    </cfRule>
  </conditionalFormatting>
  <conditionalFormatting sqref="M29">
    <cfRule type="expression" dxfId="6" priority="9">
      <formula>$BM$29&gt;0</formula>
    </cfRule>
  </conditionalFormatting>
  <conditionalFormatting sqref="M30">
    <cfRule type="expression" dxfId="5" priority="8">
      <formula>$BM$30&gt;0</formula>
    </cfRule>
  </conditionalFormatting>
  <conditionalFormatting sqref="M31">
    <cfRule type="expression" dxfId="4" priority="7">
      <formula>$BM$31&gt;0</formula>
    </cfRule>
  </conditionalFormatting>
  <conditionalFormatting sqref="M32">
    <cfRule type="expression" dxfId="3" priority="6">
      <formula>$BM$32&gt;0</formula>
    </cfRule>
  </conditionalFormatting>
  <conditionalFormatting sqref="M33">
    <cfRule type="expression" dxfId="2" priority="5">
      <formula>$BM$33&gt;0</formula>
    </cfRule>
  </conditionalFormatting>
  <conditionalFormatting sqref="M34">
    <cfRule type="expression" dxfId="1" priority="4">
      <formula>$BM$34&gt;0</formula>
    </cfRule>
  </conditionalFormatting>
  <conditionalFormatting sqref="M35">
    <cfRule type="expression" dxfId="0" priority="3">
      <formula>$BM$35&gt;0</formula>
    </cfRule>
  </conditionalFormatting>
  <dataValidations count="12">
    <dataValidation type="list" allowBlank="1" showInputMessage="1" showErrorMessage="1" sqref="I18:I35" xr:uid="{A81B7D4A-10F1-405D-85C2-EE455A8CA6DD}">
      <formula1>$AY$2:$AY$8</formula1>
    </dataValidation>
    <dataValidation type="list" allowBlank="1" showInputMessage="1" showErrorMessage="1" sqref="D18:D35" xr:uid="{D22666B3-DC39-4DA5-A831-511EA7BFEA41}">
      <formula1>$AZ18:$BD18</formula1>
    </dataValidation>
    <dataValidation type="list" allowBlank="1" showInputMessage="1" showErrorMessage="1" sqref="BF1" xr:uid="{19A51B89-910D-4CF8-9B05-B73637CE88D0}">
      <formula1>$BF$2:$BF$6</formula1>
    </dataValidation>
    <dataValidation type="list" allowBlank="1" showInputMessage="1" showErrorMessage="1" sqref="BD1" xr:uid="{71398344-7D53-4092-931C-E922A9325B7C}">
      <formula1>$BD$2:$BD$3</formula1>
    </dataValidation>
    <dataValidation type="list" allowBlank="1" showInputMessage="1" showErrorMessage="1" sqref="BC1" xr:uid="{5CFB7A72-62D8-4789-933A-5A0A1791E9B2}">
      <formula1>$BC$2:$BC$3</formula1>
    </dataValidation>
    <dataValidation type="list" allowBlank="1" showInputMessage="1" showErrorMessage="1" sqref="BB1" xr:uid="{945F3C97-48D7-4B02-ABF5-A85AAEAA818F}">
      <formula1>$BB$2:$BB$4</formula1>
    </dataValidation>
    <dataValidation type="list" allowBlank="1" showInputMessage="1" showErrorMessage="1" sqref="BA1" xr:uid="{359AA5CA-2203-42CB-93A1-750239462A36}">
      <formula1>$BA$2:$BA$5</formula1>
    </dataValidation>
    <dataValidation type="list" allowBlank="1" showInputMessage="1" showErrorMessage="1" sqref="AZ1" xr:uid="{4C118B6F-8810-446B-BABC-E885FBE15A72}">
      <formula1>$AZ$2:$AZ$5</formula1>
    </dataValidation>
    <dataValidation type="list" allowBlank="1" showInputMessage="1" showErrorMessage="1" sqref="AX1" xr:uid="{ED8242CD-1995-4DFB-BC63-99F43362A905}">
      <formula1>$AX$2:$AX$6</formula1>
    </dataValidation>
    <dataValidation type="list" allowBlank="1" showInputMessage="1" showErrorMessage="1" sqref="M18:M35" xr:uid="{F8564B8D-7116-4667-920E-97DB94F84E91}">
      <formula1>$AW$2:$AW$6</formula1>
    </dataValidation>
    <dataValidation type="list" allowBlank="1" showInputMessage="1" showErrorMessage="1" sqref="N18:N35 C18:C35" xr:uid="{8A5D5639-7B2A-4724-8668-758B441EE814}">
      <formula1>$AV$2:$AV$6</formula1>
    </dataValidation>
    <dataValidation type="list" allowBlank="1" showInputMessage="1" showErrorMessage="1" sqref="B18:B35" xr:uid="{0D82BC4E-E587-463C-AA41-3BE8BBA0EE63}">
      <formula1>$AU$2:$AU$11</formula1>
    </dataValidation>
  </dataValidations>
  <hyperlinks>
    <hyperlink ref="G49" r:id="rId1" xr:uid="{B1E5BD6F-5DB0-47A1-9935-25386C0FF577}"/>
  </hyperlinks>
  <pageMargins left="0.70866141732283472" right="0.43307086614173229" top="0.51181102362204722" bottom="0.59055118110236227" header="0.31496062992125984" footer="0.31496062992125984"/>
  <pageSetup paperSize="9" scale="99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1F481F0A-FC29-44AC-9DE6-35D85565BA31}">
            <xm:f>NOT(ISERROR(SEARCH("",A36)))</xm:f>
            <xm:f>""</xm:f>
            <x14:dxf>
              <fill>
                <gradientFill degree="90">
                  <stop position="0">
                    <color theme="0"/>
                  </stop>
                  <stop position="1">
                    <color rgb="FFFFFF00"/>
                  </stop>
                </gradient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A36:H37</xm:sqref>
        </x14:conditionalFormatting>
        <x14:conditionalFormatting xmlns:xm="http://schemas.microsoft.com/office/excel/2006/main">
          <x14:cfRule type="containsText" priority="2" operator="containsText" id="{354A1670-97FB-4FDF-8A13-7CC1A0D9EC0F}">
            <xm:f>NOT(ISERROR(SEARCH("",B64)))</xm:f>
            <xm:f>""</xm:f>
            <x14:dxf>
              <fill>
                <gradientFill degree="90">
                  <stop position="0">
                    <color theme="0"/>
                  </stop>
                  <stop position="1">
                    <color rgb="FFFFFF00"/>
                  </stop>
                </gradient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B64 C65:I65 B66:I66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FDB88C08E5034CB919637EF3F961B6" ma:contentTypeVersion="19" ma:contentTypeDescription="Crée un document." ma:contentTypeScope="" ma:versionID="be80d804107532653d0392d8e258c8c4">
  <xsd:schema xmlns:xsd="http://www.w3.org/2001/XMLSchema" xmlns:xs="http://www.w3.org/2001/XMLSchema" xmlns:p="http://schemas.microsoft.com/office/2006/metadata/properties" xmlns:ns2="18a7340e-d861-4761-a826-0672ec2c91c0" xmlns:ns3="683acd38-8a01-461b-9c5c-81de8534533b" targetNamespace="http://schemas.microsoft.com/office/2006/metadata/properties" ma:root="true" ma:fieldsID="43c99f0788a32e67f2daffa2a894f809" ns2:_="" ns3:_="">
    <xsd:import namespace="18a7340e-d861-4761-a826-0672ec2c91c0"/>
    <xsd:import namespace="683acd38-8a01-461b-9c5c-81de853453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a7340e-d861-4761-a826-0672ec2c91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18585dd9-08bf-4ae9-865e-f47d7bdc18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3acd38-8a01-461b-9c5c-81de8534533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afff05e-69fb-446e-a216-d512094f7bff}" ma:internalName="TaxCatchAll" ma:showField="CatchAllData" ma:web="683acd38-8a01-461b-9c5c-81de853453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3acd38-8a01-461b-9c5c-81de8534533b" xsi:nil="true"/>
    <lcf76f155ced4ddcb4097134ff3c332f xmlns="18a7340e-d861-4761-a826-0672ec2c91c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B69A4A2-9FD7-41AD-ADB5-14C89647A3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6C95A1-EF2E-473F-8CC4-97559AC28E27}"/>
</file>

<file path=customXml/itemProps3.xml><?xml version="1.0" encoding="utf-8"?>
<ds:datastoreItem xmlns:ds="http://schemas.openxmlformats.org/officeDocument/2006/customXml" ds:itemID="{85557BE2-2593-4871-AB4D-5A8A671D9DE3}">
  <ds:schemaRefs>
    <ds:schemaRef ds:uri="http://schemas.microsoft.com/office/2006/metadata/properties"/>
    <ds:schemaRef ds:uri="http://schemas.microsoft.com/office/infopath/2007/PartnerControls"/>
    <ds:schemaRef ds:uri="683acd38-8a01-461b-9c5c-81de8534533b"/>
    <ds:schemaRef ds:uri="18a7340e-d861-4761-a826-0672ec2c91c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10</vt:i4>
      </vt:variant>
    </vt:vector>
  </HeadingPairs>
  <TitlesOfParts>
    <vt:vector size="12" baseType="lpstr">
      <vt:lpstr>Formulaire</vt:lpstr>
      <vt:lpstr>Exemple</vt:lpstr>
      <vt:lpstr>Exemple!Kasten1</vt:lpstr>
      <vt:lpstr>Kasten1</vt:lpstr>
      <vt:lpstr>Exemple!Kasten2</vt:lpstr>
      <vt:lpstr>Kasten2</vt:lpstr>
      <vt:lpstr>Exemple!Kasten3</vt:lpstr>
      <vt:lpstr>Kasten3</vt:lpstr>
      <vt:lpstr>Exemple!Kasten4</vt:lpstr>
      <vt:lpstr>Kasten4</vt:lpstr>
      <vt:lpstr>Exemple!Zone_d_impression</vt:lpstr>
      <vt:lpstr>Formulaire!Zone_d_impression</vt:lpstr>
    </vt:vector>
  </TitlesOfParts>
  <Company>Riedo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 Steiner</dc:creator>
  <cp:lastModifiedBy>Gustav Giczi</cp:lastModifiedBy>
  <cp:lastPrinted>2023-02-01T15:09:02Z</cp:lastPrinted>
  <dcterms:created xsi:type="dcterms:W3CDTF">2019-11-12T12:38:51Z</dcterms:created>
  <dcterms:modified xsi:type="dcterms:W3CDTF">2025-09-25T09:18:21Z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0x01010069FDB88C08E5034CB919637EF3F961B6</vt:lpwstr>
  </property>
  <property fmtid="{D5CDD505-2E9C-101B-9397-08002B2CF9AE}" pid="3" name="MediaServiceImageTags">
    <vt:lpwstr/>
  </property>
</Properties>
</file>